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ate1904="1" codeName="ThisWorkbook"/>
  <mc:AlternateContent xmlns:mc="http://schemas.openxmlformats.org/markup-compatibility/2006">
    <mc:Choice Requires="x15">
      <x15ac:absPath xmlns:x15ac="http://schemas.microsoft.com/office/spreadsheetml/2010/11/ac" url="\\192.168.0.20\data\20共有\一時保管（バックアップ等）\9_石井引継資料\2  審査関連文書原稿\2022年度基準文書案\プログラム点検書・審査報告書\公開\"/>
    </mc:Choice>
  </mc:AlternateContent>
  <xr:revisionPtr revIDLastSave="0" documentId="8_{6032D86F-C597-4CDA-A93C-DB399CDEEE85}" xr6:coauthVersionLast="47" xr6:coauthVersionMax="47" xr10:uidLastSave="{00000000-0000-0000-0000-000000000000}"/>
  <bookViews>
    <workbookView xWindow="28680" yWindow="-120" windowWidth="29040" windowHeight="15840" tabRatio="906" xr2:uid="{00000000-000D-0000-FFFF-FFFF00000000}"/>
  </bookViews>
  <sheets>
    <sheet name="使用法" sheetId="33" r:id="rId1"/>
    <sheet name="基本事項" sheetId="50" r:id="rId2"/>
    <sheet name="分野名" sheetId="44" state="hidden" r:id="rId3"/>
    <sheet name="審査委員会" sheetId="45" state="hidden" r:id="rId4"/>
    <sheet name="前回審査種類" sheetId="46" state="hidden" r:id="rId5"/>
    <sheet name="審査チーム派遣機関" sheetId="49" state="hidden" r:id="rId6"/>
    <sheet name="行動記録" sheetId="48" r:id="rId7"/>
    <sheet name="審査項目と前回審査の結果" sheetId="58" r:id="rId8"/>
    <sheet name="審査結果と指摘事項の記入例" sheetId="57" r:id="rId9"/>
    <sheet name="(1)プログラム点検書（実地審査最終面談時）" sheetId="25" r:id="rId10"/>
    <sheet name="(1)審査結果と指摘事項" sheetId="56" r:id="rId11"/>
    <sheet name="(2)プログラム点検書（実地審査後）" sheetId="12" r:id="rId12"/>
    <sheet name="(2)審査結果と指摘事項" sheetId="51" r:id="rId13"/>
    <sheet name="(3)審査チーム報告書" sheetId="19" r:id="rId14"/>
    <sheet name="(3)審査結果と指摘事項" sheetId="52" r:id="rId15"/>
    <sheet name="(4)分野別審査報告書" sheetId="20" r:id="rId16"/>
    <sheet name="(4)審査結果と指摘事項" sheetId="53" r:id="rId17"/>
    <sheet name="(5)最終審査報告書" sheetId="21" r:id="rId18"/>
    <sheet name="(5)審査結果と指摘事項" sheetId="54" r:id="rId19"/>
    <sheet name="Sheet1" sheetId="47" state="hidden" r:id="rId20"/>
  </sheets>
  <externalReferences>
    <externalReference r:id="rId21"/>
  </externalReferences>
  <definedNames>
    <definedName name="_xlnm._FilterDatabase" localSheetId="10" hidden="1">'(1)審査結果と指摘事項'!$A$2:$J$33</definedName>
    <definedName name="_xlnm._FilterDatabase" localSheetId="12" hidden="1">'(2)審査結果と指摘事項'!$A$2:$J$33</definedName>
    <definedName name="_xlnm._FilterDatabase" localSheetId="14" hidden="1">'(3)審査結果と指摘事項'!$A$2:$K$33</definedName>
    <definedName name="_xlnm._FilterDatabase" localSheetId="16" hidden="1">'(4)審査結果と指摘事項'!$A$2:$L$33</definedName>
    <definedName name="_xlnm._FilterDatabase" localSheetId="18" hidden="1">'(5)審査結果と指摘事項'!$A$2:$M$33</definedName>
    <definedName name="_xlnm._FilterDatabase" localSheetId="8" hidden="1">審査結果と指摘事項の記入例!$A$3:$H$31</definedName>
    <definedName name="_xlnm.Print_Area" localSheetId="9">'(1)プログラム点検書（実地審査最終面談時）'!$A$1:$D$23</definedName>
    <definedName name="_xlnm.Print_Area" localSheetId="10">'(1)審査結果と指摘事項'!$A$1:$J$33</definedName>
    <definedName name="_xlnm.Print_Area" localSheetId="11">'(2)プログラム点検書（実地審査後）'!$B$1:$F$51</definedName>
    <definedName name="_xlnm.Print_Area" localSheetId="12">'(2)審査結果と指摘事項'!$A$1:$J$33</definedName>
    <definedName name="_xlnm.Print_Area" localSheetId="13">'(3)審査チーム報告書'!$B$1:$F$65</definedName>
    <definedName name="_xlnm.Print_Area" localSheetId="14">'(3)審査結果と指摘事項'!$A$1:$K$33</definedName>
    <definedName name="_xlnm.Print_Area" localSheetId="16">'(4)審査結果と指摘事項'!$A$1:$L$33</definedName>
    <definedName name="_xlnm.Print_Area" localSheetId="15">'(4)分野別審査報告書'!$B$1:$F$85</definedName>
    <definedName name="_xlnm.Print_Area" localSheetId="18">'(5)審査結果と指摘事項'!$A$1:$M$33</definedName>
    <definedName name="_xlnm.Print_Area" localSheetId="8">審査結果と指摘事項の記入例!$A$1:$H$14</definedName>
    <definedName name="_xlnm.Print_Area" localSheetId="7">審査項目と前回審査の結果!$A$1:$K$47</definedName>
    <definedName name="_xlnm.Print_Titles" localSheetId="10">'(1)審査結果と指摘事項'!$2:$3</definedName>
    <definedName name="_xlnm.Print_Titles" localSheetId="12">'(2)審査結果と指摘事項'!$2:$3</definedName>
    <definedName name="_xlnm.Print_Titles" localSheetId="14">'(3)審査結果と指摘事項'!$2:$3</definedName>
    <definedName name="_xlnm.Print_Titles" localSheetId="16">'(4)審査結果と指摘事項'!$2:$3</definedName>
    <definedName name="_xlnm.Print_Titles" localSheetId="18">'(5)審査結果と指摘事項'!$2:$3</definedName>
    <definedName name="_xlnm.Print_Titles" localSheetId="8">審査結果と指摘事項の記入例!$3:$3</definedName>
    <definedName name="エンジニアリング系学士課程" localSheetId="10">#REF!</definedName>
    <definedName name="エンジニアリング系学士課程" localSheetId="12">#REF!</definedName>
    <definedName name="エンジニアリング系学士課程" localSheetId="14">#REF!</definedName>
    <definedName name="エンジニアリング系学士課程" localSheetId="16">#REF!</definedName>
    <definedName name="エンジニアリング系学士課程" localSheetId="18">#REF!</definedName>
    <definedName name="エンジニアリング系学士課程" localSheetId="1">[1]分野名!$A$3:$A$38</definedName>
    <definedName name="エンジニアリング系学士課程" localSheetId="6">#REF!</definedName>
    <definedName name="エンジニアリング系学士課程" localSheetId="5">#REF!</definedName>
    <definedName name="エンジニアリング系学士課程" localSheetId="3">審査委員会!$A$3:$A$21</definedName>
    <definedName name="エンジニアリング系学士課程" localSheetId="8">#REF!</definedName>
    <definedName name="エンジニアリング系学士課程" localSheetId="2">分野名!$A$3:$A$32</definedName>
    <definedName name="エンジニアリング系学士課程">#REF!</definedName>
    <definedName name="建築系学士修士課程" localSheetId="10">#REF!</definedName>
    <definedName name="建築系学士修士課程" localSheetId="12">#REF!</definedName>
    <definedName name="建築系学士修士課程" localSheetId="14">#REF!</definedName>
    <definedName name="建築系学士修士課程" localSheetId="16">#REF!</definedName>
    <definedName name="建築系学士修士課程" localSheetId="18">#REF!</definedName>
    <definedName name="建築系学士修士課程" localSheetId="1">#REF!</definedName>
    <definedName name="建築系学士修士課程" localSheetId="6">#REF!</definedName>
    <definedName name="建築系学士修士課程" localSheetId="5">#REF!</definedName>
    <definedName name="建築系学士修士課程" localSheetId="3">審査委員会!#REF!</definedName>
    <definedName name="建築系学士修士課程" localSheetId="8">#REF!</definedName>
    <definedName name="建築系学士修士課程" localSheetId="2">分野名!$A$26:$A$26</definedName>
    <definedName name="建築系学士修士課程">#REF!</definedName>
    <definedName name="情報専門系学士課程" localSheetId="10">#REF!</definedName>
    <definedName name="情報専門系学士課程" localSheetId="12">#REF!</definedName>
    <definedName name="情報専門系学士課程" localSheetId="14">#REF!</definedName>
    <definedName name="情報専門系学士課程" localSheetId="16">#REF!</definedName>
    <definedName name="情報専門系学士課程" localSheetId="18">#REF!</definedName>
    <definedName name="情報専門系学士課程" localSheetId="1">#REF!</definedName>
    <definedName name="情報専門系学士課程" localSheetId="6">#REF!</definedName>
    <definedName name="情報専門系学士課程" localSheetId="5">#REF!</definedName>
    <definedName name="情報専門系学士課程" localSheetId="3">審査委員会!#REF!</definedName>
    <definedName name="情報専門系学士課程" localSheetId="8">#REF!</definedName>
    <definedName name="情報専門系学士課程" localSheetId="2">分野名!$A$21:$A$24</definedName>
    <definedName name="情報専門系学士課程">#REF!</definedName>
    <definedName name="分野名" localSheetId="10">#REF!</definedName>
    <definedName name="分野名" localSheetId="12">#REF!</definedName>
    <definedName name="分野名" localSheetId="14">#REF!</definedName>
    <definedName name="分野名" localSheetId="16">#REF!</definedName>
    <definedName name="分野名" localSheetId="18">#REF!</definedName>
    <definedName name="分野名" localSheetId="1">[1]分野名!$A$53:$A$95</definedName>
    <definedName name="分野名" localSheetId="6">#REF!</definedName>
    <definedName name="分野名" localSheetId="5">#REF!</definedName>
    <definedName name="分野名" localSheetId="3">審査委員会!$A$22:$A$45</definedName>
    <definedName name="分野名" localSheetId="8">#REF!</definedName>
    <definedName name="分野名" localSheetId="2">分野名!$A$48:$A$90</definedName>
    <definedName name="分野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50" l="1"/>
  <c r="G33" i="54"/>
  <c r="F33" i="54"/>
  <c r="E33" i="54"/>
  <c r="D33" i="54"/>
  <c r="E32" i="54"/>
  <c r="D32" i="54"/>
  <c r="E31" i="54"/>
  <c r="D31" i="54"/>
  <c r="G30" i="54"/>
  <c r="F30" i="54"/>
  <c r="E30" i="54"/>
  <c r="D30" i="54"/>
  <c r="G29" i="54"/>
  <c r="F29" i="54"/>
  <c r="E29" i="54"/>
  <c r="D29" i="54"/>
  <c r="G28" i="54"/>
  <c r="F28" i="54"/>
  <c r="E28" i="54"/>
  <c r="D28" i="54"/>
  <c r="E27" i="54"/>
  <c r="D27" i="54"/>
  <c r="E26" i="54"/>
  <c r="D26" i="54"/>
  <c r="E25" i="54"/>
  <c r="D25" i="54"/>
  <c r="G24" i="54"/>
  <c r="F24" i="54"/>
  <c r="E24" i="54"/>
  <c r="D24" i="54"/>
  <c r="G23" i="54"/>
  <c r="F23" i="54"/>
  <c r="E23" i="54"/>
  <c r="D23" i="54"/>
  <c r="E22" i="54"/>
  <c r="D22" i="54"/>
  <c r="G21" i="54"/>
  <c r="F21" i="54"/>
  <c r="E21" i="54"/>
  <c r="D21" i="54"/>
  <c r="E20" i="54"/>
  <c r="D20" i="54"/>
  <c r="E19" i="54"/>
  <c r="D19" i="54"/>
  <c r="E18" i="54"/>
  <c r="D18" i="54"/>
  <c r="G17" i="54"/>
  <c r="F17" i="54"/>
  <c r="E17" i="54"/>
  <c r="D17" i="54"/>
  <c r="E16" i="54"/>
  <c r="D16" i="54"/>
  <c r="E15" i="54"/>
  <c r="D15" i="54"/>
  <c r="E14" i="54"/>
  <c r="D14" i="54"/>
  <c r="G13" i="54"/>
  <c r="F13" i="54"/>
  <c r="E13" i="54"/>
  <c r="D13" i="54"/>
  <c r="E12" i="54"/>
  <c r="D12" i="54"/>
  <c r="E11" i="54"/>
  <c r="D11" i="54"/>
  <c r="G10" i="54"/>
  <c r="F10" i="54"/>
  <c r="E10" i="54"/>
  <c r="D10" i="54"/>
  <c r="G9" i="54"/>
  <c r="F9" i="54"/>
  <c r="E9" i="54"/>
  <c r="D9" i="54"/>
  <c r="G8" i="54"/>
  <c r="F8" i="54"/>
  <c r="E8" i="54"/>
  <c r="D8" i="54"/>
  <c r="G7" i="54"/>
  <c r="F7" i="54"/>
  <c r="E7" i="54"/>
  <c r="D7" i="54"/>
  <c r="G6" i="54"/>
  <c r="F6" i="54"/>
  <c r="E6" i="54"/>
  <c r="D6" i="54"/>
  <c r="G5" i="54"/>
  <c r="F5" i="54"/>
  <c r="E5" i="54"/>
  <c r="D5" i="54"/>
  <c r="G4" i="54"/>
  <c r="F4" i="54"/>
  <c r="E4" i="54"/>
  <c r="D4" i="54"/>
  <c r="G33" i="53"/>
  <c r="F33" i="53"/>
  <c r="E33" i="53"/>
  <c r="D33" i="53"/>
  <c r="E32" i="53"/>
  <c r="D32" i="53"/>
  <c r="E31" i="53"/>
  <c r="D31" i="53"/>
  <c r="G30" i="53"/>
  <c r="F30" i="53"/>
  <c r="E30" i="53"/>
  <c r="D30" i="53"/>
  <c r="G29" i="53"/>
  <c r="F29" i="53"/>
  <c r="E29" i="53"/>
  <c r="D29" i="53"/>
  <c r="G28" i="53"/>
  <c r="F28" i="53"/>
  <c r="E28" i="53"/>
  <c r="D28" i="53"/>
  <c r="E27" i="53"/>
  <c r="D27" i="53"/>
  <c r="E26" i="53"/>
  <c r="D26" i="53"/>
  <c r="E25" i="53"/>
  <c r="D25" i="53"/>
  <c r="G24" i="53"/>
  <c r="F24" i="53"/>
  <c r="E24" i="53"/>
  <c r="D24" i="53"/>
  <c r="G23" i="53"/>
  <c r="F23" i="53"/>
  <c r="E23" i="53"/>
  <c r="D23" i="53"/>
  <c r="E22" i="53"/>
  <c r="D22" i="53"/>
  <c r="G21" i="53"/>
  <c r="F21" i="53"/>
  <c r="E21" i="53"/>
  <c r="D21" i="53"/>
  <c r="E20" i="53"/>
  <c r="D20" i="53"/>
  <c r="E19" i="53"/>
  <c r="D19" i="53"/>
  <c r="E18" i="53"/>
  <c r="D18" i="53"/>
  <c r="G17" i="53"/>
  <c r="F17" i="53"/>
  <c r="E17" i="53"/>
  <c r="D17" i="53"/>
  <c r="E16" i="53"/>
  <c r="D16" i="53"/>
  <c r="E15" i="53"/>
  <c r="D15" i="53"/>
  <c r="E14" i="53"/>
  <c r="D14" i="53"/>
  <c r="G13" i="53"/>
  <c r="F13" i="53"/>
  <c r="E13" i="53"/>
  <c r="D13" i="53"/>
  <c r="E12" i="53"/>
  <c r="D12" i="53"/>
  <c r="E11" i="53"/>
  <c r="D11" i="53"/>
  <c r="G10" i="53"/>
  <c r="F10" i="53"/>
  <c r="E10" i="53"/>
  <c r="D10" i="53"/>
  <c r="G9" i="53"/>
  <c r="F9" i="53"/>
  <c r="E9" i="53"/>
  <c r="D9" i="53"/>
  <c r="G8" i="53"/>
  <c r="F8" i="53"/>
  <c r="E8" i="53"/>
  <c r="D8" i="53"/>
  <c r="G7" i="53"/>
  <c r="F7" i="53"/>
  <c r="E7" i="53"/>
  <c r="D7" i="53"/>
  <c r="G6" i="53"/>
  <c r="F6" i="53"/>
  <c r="E6" i="53"/>
  <c r="D6" i="53"/>
  <c r="G5" i="53"/>
  <c r="F5" i="53"/>
  <c r="E5" i="53"/>
  <c r="D5" i="53"/>
  <c r="G4" i="53"/>
  <c r="F4" i="53"/>
  <c r="E4" i="53"/>
  <c r="D4" i="53"/>
  <c r="G33" i="52"/>
  <c r="F33" i="52"/>
  <c r="E33" i="52"/>
  <c r="D33" i="52"/>
  <c r="E32" i="52"/>
  <c r="D32" i="52"/>
  <c r="E31" i="52"/>
  <c r="D31" i="52"/>
  <c r="G30" i="52"/>
  <c r="F30" i="52"/>
  <c r="E30" i="52"/>
  <c r="D30" i="52"/>
  <c r="G29" i="52"/>
  <c r="F29" i="52"/>
  <c r="E29" i="52"/>
  <c r="D29" i="52"/>
  <c r="G28" i="52"/>
  <c r="F28" i="52"/>
  <c r="E28" i="52"/>
  <c r="D28" i="52"/>
  <c r="E27" i="52"/>
  <c r="D27" i="52"/>
  <c r="E26" i="52"/>
  <c r="D26" i="52"/>
  <c r="E25" i="52"/>
  <c r="D25" i="52"/>
  <c r="G24" i="52"/>
  <c r="F24" i="52"/>
  <c r="E24" i="52"/>
  <c r="D24" i="52"/>
  <c r="G23" i="52"/>
  <c r="F23" i="52"/>
  <c r="E23" i="52"/>
  <c r="D23" i="52"/>
  <c r="E22" i="52"/>
  <c r="D22" i="52"/>
  <c r="G21" i="52"/>
  <c r="F21" i="52"/>
  <c r="E21" i="52"/>
  <c r="D21" i="52"/>
  <c r="E20" i="52"/>
  <c r="D20" i="52"/>
  <c r="E19" i="52"/>
  <c r="D19" i="52"/>
  <c r="E18" i="52"/>
  <c r="D18" i="52"/>
  <c r="G17" i="52"/>
  <c r="F17" i="52"/>
  <c r="E17" i="52"/>
  <c r="D17" i="52"/>
  <c r="E16" i="52"/>
  <c r="D16" i="52"/>
  <c r="E15" i="52"/>
  <c r="D15" i="52"/>
  <c r="E14" i="52"/>
  <c r="D14" i="52"/>
  <c r="G13" i="52"/>
  <c r="F13" i="52"/>
  <c r="E13" i="52"/>
  <c r="D13" i="52"/>
  <c r="E12" i="52"/>
  <c r="D12" i="52"/>
  <c r="E11" i="52"/>
  <c r="D11" i="52"/>
  <c r="G10" i="52"/>
  <c r="F10" i="52"/>
  <c r="E10" i="52"/>
  <c r="D10" i="52"/>
  <c r="G9" i="52"/>
  <c r="F9" i="52"/>
  <c r="E9" i="52"/>
  <c r="D9" i="52"/>
  <c r="G8" i="52"/>
  <c r="F8" i="52"/>
  <c r="E8" i="52"/>
  <c r="D8" i="52"/>
  <c r="G7" i="52"/>
  <c r="F7" i="52"/>
  <c r="E7" i="52"/>
  <c r="D7" i="52"/>
  <c r="G6" i="52"/>
  <c r="F6" i="52"/>
  <c r="E6" i="52"/>
  <c r="D6" i="52"/>
  <c r="G5" i="52"/>
  <c r="F5" i="52"/>
  <c r="E5" i="52"/>
  <c r="D5" i="52"/>
  <c r="G4" i="52"/>
  <c r="F4" i="52"/>
  <c r="E4" i="52"/>
  <c r="D4" i="52"/>
  <c r="G33" i="51"/>
  <c r="F33" i="51"/>
  <c r="E33" i="51"/>
  <c r="D33" i="51"/>
  <c r="E32" i="51"/>
  <c r="D32" i="51"/>
  <c r="E31" i="51"/>
  <c r="D31" i="51"/>
  <c r="G30" i="51"/>
  <c r="F30" i="51"/>
  <c r="E30" i="51"/>
  <c r="D30" i="51"/>
  <c r="G29" i="51"/>
  <c r="F29" i="51"/>
  <c r="E29" i="51"/>
  <c r="D29" i="51"/>
  <c r="G28" i="51"/>
  <c r="F28" i="51"/>
  <c r="E28" i="51"/>
  <c r="D28" i="51"/>
  <c r="E27" i="51"/>
  <c r="D27" i="51"/>
  <c r="E26" i="51"/>
  <c r="D26" i="51"/>
  <c r="E25" i="51"/>
  <c r="D25" i="51"/>
  <c r="G24" i="51"/>
  <c r="F24" i="51"/>
  <c r="E24" i="51"/>
  <c r="D24" i="51"/>
  <c r="G23" i="51"/>
  <c r="F23" i="51"/>
  <c r="E23" i="51"/>
  <c r="D23" i="51"/>
  <c r="E22" i="51"/>
  <c r="D22" i="51"/>
  <c r="G21" i="51"/>
  <c r="F21" i="51"/>
  <c r="E21" i="51"/>
  <c r="D21" i="51"/>
  <c r="E20" i="51"/>
  <c r="D20" i="51"/>
  <c r="E19" i="51"/>
  <c r="D19" i="51"/>
  <c r="E18" i="51"/>
  <c r="D18" i="51"/>
  <c r="G17" i="51"/>
  <c r="F17" i="51"/>
  <c r="E17" i="51"/>
  <c r="D17" i="51"/>
  <c r="E16" i="51"/>
  <c r="D16" i="51"/>
  <c r="E15" i="51"/>
  <c r="D15" i="51"/>
  <c r="E14" i="51"/>
  <c r="D14" i="51"/>
  <c r="G13" i="51"/>
  <c r="F13" i="51"/>
  <c r="E13" i="51"/>
  <c r="D13" i="51"/>
  <c r="E12" i="51"/>
  <c r="D12" i="51"/>
  <c r="E11" i="51"/>
  <c r="D11" i="51"/>
  <c r="G10" i="51"/>
  <c r="F10" i="51"/>
  <c r="E10" i="51"/>
  <c r="D10" i="51"/>
  <c r="G9" i="51"/>
  <c r="F9" i="51"/>
  <c r="E9" i="51"/>
  <c r="D9" i="51"/>
  <c r="G8" i="51"/>
  <c r="F8" i="51"/>
  <c r="E8" i="51"/>
  <c r="D8" i="51"/>
  <c r="G7" i="51"/>
  <c r="F7" i="51"/>
  <c r="E7" i="51"/>
  <c r="D7" i="51"/>
  <c r="G6" i="51"/>
  <c r="F6" i="51"/>
  <c r="E6" i="51"/>
  <c r="D6" i="51"/>
  <c r="G5" i="51"/>
  <c r="F5" i="51"/>
  <c r="E5" i="51"/>
  <c r="D5" i="51"/>
  <c r="G4" i="51"/>
  <c r="F4" i="51"/>
  <c r="E4" i="51"/>
  <c r="D4" i="51"/>
  <c r="G33" i="56"/>
  <c r="F33" i="56"/>
  <c r="E33" i="56"/>
  <c r="D33" i="56"/>
  <c r="G30" i="56"/>
  <c r="F30" i="56"/>
  <c r="E32" i="56"/>
  <c r="E31" i="56"/>
  <c r="E30" i="56"/>
  <c r="D32" i="56"/>
  <c r="D31" i="56"/>
  <c r="D30" i="56"/>
  <c r="G29" i="56"/>
  <c r="F29" i="56"/>
  <c r="E29" i="56"/>
  <c r="D29" i="56"/>
  <c r="G28" i="56"/>
  <c r="F28" i="56"/>
  <c r="E28" i="56"/>
  <c r="D28" i="56"/>
  <c r="G24" i="56"/>
  <c r="F24" i="56"/>
  <c r="E27" i="56"/>
  <c r="E26" i="56"/>
  <c r="E25" i="56"/>
  <c r="E24" i="56"/>
  <c r="D27" i="56"/>
  <c r="D26" i="56"/>
  <c r="D25" i="56"/>
  <c r="D24" i="56"/>
  <c r="G23" i="56"/>
  <c r="F23" i="56"/>
  <c r="E23" i="56"/>
  <c r="D23" i="56"/>
  <c r="G21" i="56"/>
  <c r="F21" i="56"/>
  <c r="E22" i="56"/>
  <c r="E21" i="56"/>
  <c r="D22" i="56"/>
  <c r="D21" i="56"/>
  <c r="G17" i="56"/>
  <c r="F17" i="56"/>
  <c r="E20" i="56"/>
  <c r="E19" i="56"/>
  <c r="E18" i="56"/>
  <c r="E17" i="56"/>
  <c r="D20" i="56"/>
  <c r="D19" i="56"/>
  <c r="D18" i="56"/>
  <c r="D17" i="56"/>
  <c r="G13" i="56"/>
  <c r="F13" i="56"/>
  <c r="E16" i="56"/>
  <c r="E15" i="56"/>
  <c r="E14" i="56"/>
  <c r="E13" i="56"/>
  <c r="D16" i="56"/>
  <c r="D15" i="56"/>
  <c r="D14" i="56"/>
  <c r="D13" i="56"/>
  <c r="G10" i="56"/>
  <c r="F10" i="56"/>
  <c r="E12" i="56"/>
  <c r="E11" i="56"/>
  <c r="E10" i="56"/>
  <c r="D12" i="56"/>
  <c r="D11" i="56"/>
  <c r="D10" i="56"/>
  <c r="G8" i="56"/>
  <c r="F8" i="56"/>
  <c r="E9" i="56"/>
  <c r="D9" i="56"/>
  <c r="E8" i="56"/>
  <c r="D8" i="56"/>
  <c r="G7" i="56"/>
  <c r="F7" i="56"/>
  <c r="E7" i="56"/>
  <c r="D7" i="56"/>
  <c r="G6" i="56"/>
  <c r="F6" i="56"/>
  <c r="E6" i="56"/>
  <c r="D6" i="56"/>
  <c r="G5" i="56"/>
  <c r="F5" i="56"/>
  <c r="E5" i="56"/>
  <c r="D5" i="56"/>
  <c r="G4" i="56"/>
  <c r="F4" i="56"/>
  <c r="E4" i="56"/>
  <c r="D4" i="56"/>
  <c r="G9" i="56"/>
  <c r="F9" i="56"/>
  <c r="B47" i="12" l="1"/>
  <c r="A1" i="56"/>
  <c r="J33" i="54" l="1"/>
  <c r="I33" i="54"/>
  <c r="H33" i="54"/>
  <c r="J30" i="54"/>
  <c r="I30" i="54"/>
  <c r="H30" i="54"/>
  <c r="J29" i="54"/>
  <c r="I29" i="54"/>
  <c r="H29" i="54"/>
  <c r="J28" i="54"/>
  <c r="I28" i="54"/>
  <c r="H28" i="54"/>
  <c r="J24" i="54"/>
  <c r="I24" i="54"/>
  <c r="H24" i="54"/>
  <c r="J23" i="54"/>
  <c r="I23" i="54"/>
  <c r="H23" i="54"/>
  <c r="J21" i="54"/>
  <c r="I21" i="54"/>
  <c r="H21" i="54"/>
  <c r="J17" i="54"/>
  <c r="I17" i="54"/>
  <c r="H17" i="54"/>
  <c r="J13" i="54"/>
  <c r="I13" i="54"/>
  <c r="H13" i="54"/>
  <c r="J10" i="54"/>
  <c r="I10" i="54"/>
  <c r="H10" i="54"/>
  <c r="J8" i="54"/>
  <c r="I8" i="54"/>
  <c r="H8" i="54"/>
  <c r="J7" i="54"/>
  <c r="I7" i="54"/>
  <c r="H7" i="54"/>
  <c r="J6" i="54"/>
  <c r="I6" i="54"/>
  <c r="H6" i="54"/>
  <c r="J5" i="54"/>
  <c r="I5" i="54"/>
  <c r="H5" i="54"/>
  <c r="J4" i="54"/>
  <c r="I4" i="54"/>
  <c r="H4" i="54"/>
  <c r="I33" i="53"/>
  <c r="I30" i="53"/>
  <c r="I29" i="53"/>
  <c r="I28" i="53"/>
  <c r="I24" i="53"/>
  <c r="I23" i="53"/>
  <c r="I21" i="53"/>
  <c r="I17" i="53"/>
  <c r="I13" i="53"/>
  <c r="I10" i="53"/>
  <c r="I8" i="53"/>
  <c r="I7" i="53"/>
  <c r="I6" i="53"/>
  <c r="I5" i="53"/>
  <c r="I4" i="53"/>
  <c r="H33" i="53"/>
  <c r="H30" i="53"/>
  <c r="H29" i="53"/>
  <c r="H28" i="53"/>
  <c r="H24" i="53"/>
  <c r="H23" i="53"/>
  <c r="H21" i="53"/>
  <c r="H17" i="53"/>
  <c r="H13" i="53"/>
  <c r="H10" i="53"/>
  <c r="H8" i="53"/>
  <c r="H7" i="53"/>
  <c r="H6" i="53"/>
  <c r="H5" i="53"/>
  <c r="H4" i="53"/>
  <c r="H33" i="52"/>
  <c r="H30" i="52"/>
  <c r="H29" i="52"/>
  <c r="H28" i="52"/>
  <c r="H24" i="52"/>
  <c r="H23" i="52"/>
  <c r="H21" i="52"/>
  <c r="H17" i="52"/>
  <c r="H13" i="52"/>
  <c r="H10" i="52"/>
  <c r="H8" i="52"/>
  <c r="H7" i="52"/>
  <c r="H6" i="52"/>
  <c r="H5" i="52"/>
  <c r="H4" i="52"/>
  <c r="C14" i="12"/>
  <c r="C15" i="12"/>
  <c r="B11" i="25"/>
  <c r="B10" i="25"/>
  <c r="B12" i="25"/>
  <c r="B5" i="12" l="1"/>
  <c r="C14" i="19"/>
  <c r="C17" i="20" l="1"/>
  <c r="B5" i="19"/>
  <c r="B1" i="53"/>
  <c r="B1" i="54"/>
  <c r="B1" i="52"/>
  <c r="B1" i="51"/>
  <c r="C17" i="21" l="1"/>
  <c r="B5" i="21" s="1"/>
  <c r="B5" i="20"/>
  <c r="E71" i="21"/>
  <c r="E70" i="21"/>
  <c r="B70" i="21"/>
  <c r="B69" i="21"/>
  <c r="E67" i="20"/>
  <c r="E66" i="20"/>
  <c r="B66" i="20"/>
  <c r="B65" i="20"/>
  <c r="E61" i="19"/>
  <c r="E60" i="19"/>
  <c r="B60" i="19"/>
  <c r="B59" i="19"/>
  <c r="E49" i="12"/>
  <c r="E48" i="12"/>
  <c r="B48" i="12"/>
  <c r="B45" i="19" l="1"/>
  <c r="E29" i="19"/>
  <c r="C30" i="12"/>
  <c r="D29" i="12"/>
  <c r="E29" i="12"/>
  <c r="C43" i="19"/>
  <c r="E32" i="20"/>
  <c r="C42" i="19"/>
  <c r="D29" i="19"/>
  <c r="E30" i="19"/>
  <c r="C32" i="21"/>
  <c r="C29" i="19"/>
  <c r="C32" i="20"/>
  <c r="C33" i="21"/>
  <c r="C30" i="19"/>
  <c r="D33" i="20"/>
  <c r="E33" i="20"/>
  <c r="E30" i="12"/>
  <c r="C29" i="12"/>
  <c r="F23" i="20"/>
  <c r="E32" i="21"/>
  <c r="D32" i="21"/>
  <c r="C33" i="20"/>
  <c r="D23" i="20"/>
  <c r="D32" i="20"/>
  <c r="E23" i="21"/>
  <c r="D30" i="19"/>
  <c r="E33" i="21"/>
  <c r="F23" i="21"/>
  <c r="E23" i="20"/>
  <c r="C23" i="21"/>
  <c r="D33" i="21"/>
  <c r="D30" i="12"/>
  <c r="C23" i="20"/>
  <c r="D23" i="21"/>
  <c r="B52" i="20" l="1"/>
  <c r="B56" i="21"/>
  <c r="F13" i="21"/>
  <c r="E13" i="21"/>
  <c r="D13" i="21"/>
  <c r="F13" i="20"/>
  <c r="E13" i="20"/>
  <c r="D13" i="20"/>
  <c r="B56" i="20"/>
  <c r="B60" i="21" s="1"/>
  <c r="B50" i="12"/>
  <c r="F49" i="12"/>
  <c r="F48" i="12"/>
  <c r="F47" i="12"/>
  <c r="B55" i="19"/>
  <c r="B61" i="20" s="1"/>
  <c r="B65" i="21" s="1"/>
  <c r="B54" i="19"/>
  <c r="B60" i="20" s="1"/>
  <c r="B64" i="21" s="1"/>
  <c r="B73" i="21"/>
  <c r="B68" i="20"/>
  <c r="B72" i="21" s="1"/>
  <c r="F67" i="20"/>
  <c r="F71" i="21" s="1"/>
  <c r="F66" i="20"/>
  <c r="F70" i="21" s="1"/>
  <c r="F65" i="20"/>
  <c r="F69" i="21" s="1"/>
  <c r="D72" i="20"/>
  <c r="D71" i="20"/>
  <c r="B53" i="19"/>
  <c r="B59" i="20" s="1"/>
  <c r="B63" i="21" s="1"/>
  <c r="B85" i="21"/>
  <c r="C85" i="21"/>
  <c r="B86" i="21"/>
  <c r="C86" i="21"/>
  <c r="B87" i="21"/>
  <c r="C87" i="21"/>
  <c r="C20" i="12"/>
  <c r="C38" i="12"/>
  <c r="D20" i="12"/>
  <c r="C20" i="19"/>
  <c r="F20" i="19"/>
  <c r="E20" i="12"/>
  <c r="C37" i="12"/>
  <c r="D20" i="19"/>
  <c r="E20" i="19"/>
  <c r="F20" i="12"/>
  <c r="B8" i="12" l="1"/>
  <c r="B8" i="19"/>
  <c r="C38" i="19"/>
  <c r="C39" i="19"/>
  <c r="B9" i="12"/>
  <c r="C42" i="20" l="1"/>
  <c r="C41" i="20"/>
  <c r="B9" i="19"/>
  <c r="C46" i="20"/>
  <c r="C45" i="20"/>
  <c r="C42" i="21" l="1"/>
  <c r="C45" i="21"/>
  <c r="C46" i="21"/>
  <c r="C41" i="21"/>
  <c r="C15" i="19" l="1"/>
  <c r="B6" i="12"/>
  <c r="B6" i="19" l="1"/>
  <c r="C18" i="20"/>
  <c r="B6" i="20" l="1"/>
  <c r="C18" i="21"/>
  <c r="B6" i="21" s="1"/>
  <c r="B8" i="20"/>
  <c r="C29" i="21"/>
  <c r="D35" i="19"/>
  <c r="E27" i="19"/>
  <c r="C37" i="20"/>
  <c r="C13" i="12"/>
  <c r="B26" i="20"/>
  <c r="D27" i="19"/>
  <c r="B24" i="12"/>
  <c r="E24" i="20"/>
  <c r="F24" i="20"/>
  <c r="F24" i="12"/>
  <c r="D26" i="19"/>
  <c r="F24" i="19"/>
  <c r="B28" i="19"/>
  <c r="C30" i="20"/>
  <c r="E25" i="20"/>
  <c r="D34" i="19"/>
  <c r="C31" i="20"/>
  <c r="C28" i="20"/>
  <c r="F21" i="19"/>
  <c r="F32" i="20"/>
  <c r="A16" i="25"/>
  <c r="B57" i="19"/>
  <c r="D38" i="21"/>
  <c r="D27" i="21"/>
  <c r="C27" i="12"/>
  <c r="C28" i="12"/>
  <c r="D27" i="20"/>
  <c r="B22" i="19"/>
  <c r="D22" i="19"/>
  <c r="E34" i="12"/>
  <c r="E29" i="20"/>
  <c r="B27" i="12"/>
  <c r="B9" i="25"/>
  <c r="F25" i="19"/>
  <c r="B7" i="25"/>
  <c r="B28" i="21"/>
  <c r="F25" i="21"/>
  <c r="C26" i="19"/>
  <c r="C26" i="12"/>
  <c r="E34" i="19"/>
  <c r="D31" i="21"/>
  <c r="E37" i="20"/>
  <c r="E24" i="21"/>
  <c r="E31" i="21"/>
  <c r="C29" i="20"/>
  <c r="B32" i="20"/>
  <c r="D26" i="12"/>
  <c r="B8" i="25"/>
  <c r="B13" i="25"/>
  <c r="E26" i="12"/>
  <c r="D25" i="19"/>
  <c r="B45" i="12"/>
  <c r="F27" i="19"/>
  <c r="E24" i="19"/>
  <c r="E30" i="20"/>
  <c r="B28" i="20"/>
  <c r="C27" i="21"/>
  <c r="B37" i="20"/>
  <c r="B29" i="12"/>
  <c r="B26" i="21"/>
  <c r="F26" i="20"/>
  <c r="C25" i="19"/>
  <c r="C24" i="12"/>
  <c r="E21" i="19"/>
  <c r="D23" i="12"/>
  <c r="B21" i="12"/>
  <c r="E27" i="12"/>
  <c r="F27" i="21"/>
  <c r="B23" i="21"/>
  <c r="B63" i="20"/>
  <c r="D22" i="12"/>
  <c r="E26" i="21"/>
  <c r="B25" i="20"/>
  <c r="B24" i="19"/>
  <c r="B30" i="19"/>
  <c r="F28" i="19"/>
  <c r="E22" i="19"/>
  <c r="D29" i="20"/>
  <c r="E21" i="12"/>
  <c r="B28" i="12"/>
  <c r="C26" i="20"/>
  <c r="B29" i="20"/>
  <c r="B26" i="12"/>
  <c r="C23" i="12"/>
  <c r="F28" i="12"/>
  <c r="F31" i="20"/>
  <c r="C27" i="20"/>
  <c r="F24" i="21"/>
  <c r="E28" i="20"/>
  <c r="F22" i="12"/>
  <c r="F30" i="21"/>
  <c r="E28" i="12"/>
  <c r="E25" i="19"/>
  <c r="D27" i="12"/>
  <c r="F25" i="20"/>
  <c r="C25" i="20"/>
  <c r="C35" i="19"/>
  <c r="C22" i="19"/>
  <c r="B22" i="12"/>
  <c r="E38" i="20"/>
  <c r="E30" i="21"/>
  <c r="B35" i="12"/>
  <c r="E28" i="19"/>
  <c r="D37" i="21"/>
  <c r="B24" i="20"/>
  <c r="F28" i="21"/>
  <c r="E25" i="12"/>
  <c r="D28" i="19"/>
  <c r="F30" i="20"/>
  <c r="D26" i="20"/>
  <c r="D21" i="19"/>
  <c r="F29" i="12"/>
  <c r="E22" i="12"/>
  <c r="F33" i="20"/>
  <c r="D31" i="20"/>
  <c r="C50" i="20"/>
  <c r="B35" i="19"/>
  <c r="D28" i="21"/>
  <c r="E38" i="21"/>
  <c r="C53" i="21"/>
  <c r="B25" i="19"/>
  <c r="F21" i="12"/>
  <c r="C35" i="12"/>
  <c r="C38" i="21"/>
  <c r="F29" i="20"/>
  <c r="B32" i="21"/>
  <c r="C38" i="20"/>
  <c r="C28" i="19"/>
  <c r="F23" i="12"/>
  <c r="B25" i="21"/>
  <c r="B33" i="21"/>
  <c r="C49" i="20"/>
  <c r="B1" i="12"/>
  <c r="B1" i="20"/>
  <c r="C12" i="12"/>
  <c r="C30" i="21"/>
  <c r="C21" i="19"/>
  <c r="F23" i="19"/>
  <c r="D24" i="20"/>
  <c r="C16" i="12"/>
  <c r="F26" i="12"/>
  <c r="F25" i="12"/>
  <c r="D30" i="20"/>
  <c r="B23" i="19"/>
  <c r="B23" i="20"/>
  <c r="B38" i="20"/>
  <c r="C28" i="21"/>
  <c r="B20" i="12"/>
  <c r="E24" i="12"/>
  <c r="E27" i="20"/>
  <c r="C31" i="21"/>
  <c r="B30" i="12"/>
  <c r="F26" i="19"/>
  <c r="E26" i="19"/>
  <c r="B67" i="21"/>
  <c r="C22" i="12"/>
  <c r="D30" i="21"/>
  <c r="B1" i="21"/>
  <c r="F33" i="21"/>
  <c r="C27" i="19"/>
  <c r="F27" i="20"/>
  <c r="B34" i="12"/>
  <c r="B14" i="25"/>
  <c r="F31" i="21"/>
  <c r="B26" i="19"/>
  <c r="B24" i="21"/>
  <c r="C34" i="12"/>
  <c r="E25" i="21"/>
  <c r="D21" i="12"/>
  <c r="B27" i="19"/>
  <c r="B27" i="21"/>
  <c r="B1" i="19"/>
  <c r="F22" i="19"/>
  <c r="F29" i="19"/>
  <c r="D28" i="12"/>
  <c r="B23" i="12"/>
  <c r="C24" i="19"/>
  <c r="F29" i="21"/>
  <c r="B30" i="20"/>
  <c r="B30" i="21"/>
  <c r="F27" i="12"/>
  <c r="E37" i="21"/>
  <c r="D35" i="12"/>
  <c r="F30" i="19"/>
  <c r="B33" i="20"/>
  <c r="B27" i="20"/>
  <c r="B31" i="21"/>
  <c r="A1" i="25"/>
  <c r="B21" i="19"/>
  <c r="D23" i="19"/>
  <c r="D28" i="20"/>
  <c r="B25" i="12"/>
  <c r="C54" i="21"/>
  <c r="C23" i="19"/>
  <c r="C26" i="21"/>
  <c r="E23" i="19"/>
  <c r="E31" i="20"/>
  <c r="C25" i="21"/>
  <c r="E23" i="12"/>
  <c r="B34" i="19"/>
  <c r="C24" i="21"/>
  <c r="D25" i="12"/>
  <c r="D24" i="21"/>
  <c r="F32" i="21"/>
  <c r="C25" i="12"/>
  <c r="B29" i="19"/>
  <c r="F30" i="12"/>
  <c r="D24" i="19"/>
  <c r="C24" i="20"/>
  <c r="D25" i="20"/>
  <c r="C37" i="21"/>
  <c r="E28" i="21"/>
  <c r="D24" i="12"/>
  <c r="D38" i="20"/>
  <c r="D37" i="20"/>
  <c r="B31" i="20"/>
  <c r="D25" i="21"/>
  <c r="D26" i="21"/>
  <c r="E35" i="19"/>
  <c r="E29" i="21"/>
  <c r="E35" i="12"/>
  <c r="D34" i="12"/>
  <c r="C21" i="12"/>
  <c r="F26" i="21"/>
  <c r="E26" i="20"/>
  <c r="E27" i="21"/>
  <c r="C34" i="19"/>
  <c r="B29" i="21"/>
  <c r="D29" i="21"/>
  <c r="F28" i="20"/>
  <c r="B20" i="19"/>
  <c r="P33" i="54" l="1"/>
  <c r="P17" i="54"/>
  <c r="P24" i="54"/>
  <c r="P8" i="54"/>
  <c r="P30" i="54"/>
  <c r="P6" i="54"/>
  <c r="P21" i="54"/>
  <c r="P13" i="54"/>
  <c r="P28" i="54"/>
  <c r="P10" i="54"/>
  <c r="P5" i="54"/>
  <c r="O33" i="53"/>
  <c r="O17" i="53"/>
  <c r="O21" i="53"/>
  <c r="O24" i="53"/>
  <c r="O8" i="53"/>
  <c r="O13" i="53"/>
  <c r="O30" i="53"/>
  <c r="O6" i="53"/>
  <c r="O28" i="53"/>
  <c r="O10" i="53"/>
  <c r="O5" i="53"/>
  <c r="B4" i="12"/>
  <c r="C13" i="19"/>
  <c r="B10" i="21"/>
  <c r="C12" i="19"/>
  <c r="B3" i="12"/>
  <c r="C16" i="19"/>
  <c r="C19" i="20" s="1"/>
  <c r="C19" i="21" s="1"/>
  <c r="B9" i="21"/>
  <c r="B10" i="20"/>
  <c r="C50" i="21"/>
  <c r="C49" i="21"/>
  <c r="B9" i="20"/>
  <c r="B3" i="19" l="1"/>
  <c r="C15" i="20"/>
  <c r="B4" i="19"/>
  <c r="C16" i="20"/>
  <c r="B4" i="20" l="1"/>
  <c r="C16" i="21"/>
  <c r="B4" i="21" s="1"/>
  <c r="B3" i="20"/>
  <c r="C15" i="21"/>
  <c r="B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7" authorId="0" shapeId="0" xr:uid="{E89C757E-CE04-4C07-AC83-EC60FC07EB12}">
      <text>
        <r>
          <rPr>
            <sz val="9"/>
            <color indexed="81"/>
            <rFont val="ＭＳ Ｐゴシック"/>
            <family val="3"/>
            <charset val="128"/>
          </rPr>
          <t>・ プログラムが所属する上位の組織を記入してください。、例えば学科名とプログラム名が同一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40" authorId="0" shapeId="0" xr:uid="{A4DE6B4B-4C74-4D13-A5F0-4B6C124EF65C}">
      <text>
        <r>
          <rPr>
            <sz val="9"/>
            <color indexed="81"/>
            <rFont val="MS P ゴシック"/>
            <family val="3"/>
            <charset val="128"/>
          </rPr>
          <t>例：20XX年X月X日</t>
        </r>
      </text>
    </comment>
    <comment ref="C40" authorId="1" shapeId="0" xr:uid="{750E6510-EBD5-4514-9F04-D7C9B801AF6C}">
      <text>
        <r>
          <rPr>
            <sz val="9"/>
            <color indexed="81"/>
            <rFont val="ＭＳ Ｐゴシック"/>
            <family val="3"/>
            <charset val="128"/>
          </rPr>
          <t>主審査員、分野別審査委員長、認定・審査調整委員長など</t>
        </r>
      </text>
    </comment>
    <comment ref="C42" authorId="0" shapeId="0" xr:uid="{989C8874-A521-4BF6-9EBE-F96F3C7F9B4B}">
      <text>
        <r>
          <rPr>
            <sz val="9"/>
            <color indexed="81"/>
            <rFont val="MS P ゴシック"/>
            <family val="3"/>
            <charset val="128"/>
          </rPr>
          <t>主審査員氏名</t>
        </r>
      </text>
    </comment>
    <comment ref="C44" authorId="0" shapeId="0" xr:uid="{1D57597E-1075-497D-BC13-224D07DE5A5F}">
      <text>
        <r>
          <rPr>
            <sz val="9"/>
            <color indexed="81"/>
            <rFont val="MS P ゴシック"/>
            <family val="3"/>
            <charset val="128"/>
          </rPr>
          <t>主審査員氏名</t>
        </r>
      </text>
    </comment>
    <comment ref="C47" authorId="0" shapeId="0" xr:uid="{2135AB9C-CCD3-45BA-B71E-3E2C7F65F3AC}">
      <text>
        <r>
          <rPr>
            <sz val="9"/>
            <color indexed="81"/>
            <rFont val="MS P ゴシック"/>
            <family val="3"/>
            <charset val="128"/>
          </rPr>
          <t>主審査員氏名</t>
        </r>
      </text>
    </comment>
    <comment ref="C48" authorId="0" shapeId="0" xr:uid="{CB1F8DFF-7D9B-47EE-B18E-0E05B9B46D63}">
      <text>
        <r>
          <rPr>
            <sz val="9"/>
            <color indexed="81"/>
            <rFont val="MS P ゴシック"/>
            <family val="3"/>
            <charset val="128"/>
          </rPr>
          <t>分野審査委員長氏名</t>
        </r>
      </text>
    </comment>
    <comment ref="C49" authorId="0" shapeId="0" xr:uid="{79CCD932-2014-4E22-9FD8-596AE7B6E450}">
      <text>
        <r>
          <rPr>
            <sz val="9"/>
            <color indexed="81"/>
            <rFont val="MS P ゴシック"/>
            <family val="3"/>
            <charset val="128"/>
          </rPr>
          <t>認定・審査調整委員会
委員長氏名</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K2" authorId="0" shapeId="0" xr:uid="{D5E38288-E67D-468A-B3F8-728973F4173A}">
      <text>
        <r>
          <rPr>
            <sz val="9"/>
            <color indexed="81"/>
            <rFont val="MS P ゴシック"/>
            <family val="3"/>
            <charset val="128"/>
          </rPr>
          <t>判定の根拠となった文書（の中の該当部分）、実地審査で参照した資料の名称や面談の種類などを記入してください。</t>
        </r>
      </text>
    </comment>
    <comment ref="L2" authorId="0" shapeId="0" xr:uid="{5DFD8C58-42F7-4F05-97B1-EFDA3A061D08}">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J4" authorId="0" shapeId="0" xr:uid="{E824D4F3-5F57-449A-B2D8-C36FF69F59CF}">
      <text>
        <r>
          <rPr>
            <sz val="9"/>
            <color indexed="81"/>
            <rFont val="ＭＳ Ｐゴシック"/>
            <family val="3"/>
            <charset val="128"/>
          </rPr>
          <t>基準１の点検大項目の判定結果を選択してください。</t>
        </r>
      </text>
    </comment>
    <comment ref="K5" authorId="0" shapeId="0" xr:uid="{2509D344-703F-4531-812D-10A5B5D60A17}">
      <text>
        <r>
          <rPr>
            <sz val="9"/>
            <color indexed="81"/>
            <rFont val="MS P ゴシック"/>
            <family val="3"/>
            <charset val="128"/>
          </rPr>
          <t>判定の根拠となった文書（の中の該当部分）、実地審査で参照した資料の名称や面談の種類などを記入してください。</t>
        </r>
      </text>
    </comment>
    <comment ref="L5" authorId="0" shapeId="0" xr:uid="{3526C37B-DF9E-4AEC-9BB1-783A98C925D6}">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J7" authorId="0" shapeId="0" xr:uid="{DA650B27-631C-44D9-B881-5AE6546FF4D4}">
      <text>
        <r>
          <rPr>
            <sz val="9"/>
            <color indexed="81"/>
            <rFont val="ＭＳ Ｐゴシック"/>
            <family val="3"/>
            <charset val="128"/>
          </rPr>
          <t>基準2の点検大項目の判定結果を選択してください。</t>
        </r>
      </text>
    </comment>
    <comment ref="J23" authorId="0" shapeId="0" xr:uid="{5B8D5B69-022E-4946-9337-E677747CAC08}">
      <text>
        <r>
          <rPr>
            <sz val="9"/>
            <color indexed="81"/>
            <rFont val="ＭＳ Ｐゴシック"/>
            <family val="3"/>
            <charset val="128"/>
          </rPr>
          <t>基準3の点検大項目の判定結果を選択してください。</t>
        </r>
      </text>
    </comment>
    <comment ref="J29" authorId="0" shapeId="0" xr:uid="{B641D675-DAFF-42F9-BEA7-5F7926E03ABA}">
      <text>
        <r>
          <rPr>
            <sz val="9"/>
            <color indexed="81"/>
            <rFont val="ＭＳ Ｐゴシック"/>
            <family val="3"/>
            <charset val="128"/>
          </rPr>
          <t>基準4の点検大項目の判定結果を選択してください。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10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E78" authorId="1" shapeId="0" xr:uid="{00000000-0006-0000-10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91" authorId="1" shapeId="0" xr:uid="{00000000-0006-0000-1000-000003000000}">
      <text>
        <r>
          <rPr>
            <sz val="9"/>
            <color indexed="81"/>
            <rFont val="ＭＳ Ｐゴシック"/>
            <family val="3"/>
            <charset val="128"/>
          </rPr>
          <t>認定・審査調整委員会での審議・調整によって，分野別審査報告書と異なる内容になったかどうかを記載する。
分野別審査報告書と異なる内容になった場合には，分野審査委員長との意見交換の状況とともに,異なる内容となった理由を記述する。</t>
        </r>
      </text>
    </comment>
    <comment ref="B106" authorId="1" shapeId="0" xr:uid="{00000000-0006-0000-1000-000004000000}">
      <text>
        <r>
          <rPr>
            <sz val="9"/>
            <color indexed="81"/>
            <rFont val="ＭＳ Ｐゴシック"/>
            <family val="3"/>
            <charset val="128"/>
          </rPr>
          <t>ＪＡＢＥＥからプログラムへ伝えるべきことがある場合に記入。
たとえば次のような事項。
　・「審査チームの所見」や「根拠・指摘事項」で伝えられていない、特記すべき事項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K4" authorId="0" shapeId="0" xr:uid="{5179CB29-4BF4-46A6-BA1E-4F06DC005D42}">
      <text>
        <r>
          <rPr>
            <sz val="9"/>
            <color indexed="81"/>
            <rFont val="ＭＳ Ｐゴシック"/>
            <family val="3"/>
            <charset val="128"/>
          </rPr>
          <t>基準１の点検大項目の判定結果を選択してください。</t>
        </r>
      </text>
    </comment>
    <comment ref="K7" authorId="0" shapeId="0" xr:uid="{B33629EC-84DE-430B-AB63-642BF179CBDD}">
      <text>
        <r>
          <rPr>
            <sz val="9"/>
            <color indexed="81"/>
            <rFont val="ＭＳ Ｐゴシック"/>
            <family val="3"/>
            <charset val="128"/>
          </rPr>
          <t>基準2の点検大項目の判定結果を選択してください。</t>
        </r>
      </text>
    </comment>
    <comment ref="K23" authorId="0" shapeId="0" xr:uid="{F5D0711C-C23B-4929-A749-B3A78186D349}">
      <text>
        <r>
          <rPr>
            <sz val="9"/>
            <color indexed="81"/>
            <rFont val="ＭＳ Ｐゴシック"/>
            <family val="3"/>
            <charset val="128"/>
          </rPr>
          <t>基準3の点検大項目の判定結果を選択してください。</t>
        </r>
      </text>
    </comment>
    <comment ref="K29" authorId="0" shapeId="0" xr:uid="{9AF1310F-D093-47E5-9922-D7E00F1FB426}">
      <text>
        <r>
          <rPr>
            <sz val="9"/>
            <color indexed="81"/>
            <rFont val="ＭＳ Ｐゴシック"/>
            <family val="3"/>
            <charset val="128"/>
          </rPr>
          <t>基準4の点検大項目の判定結果を選択してください。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C76526FD-4AF6-4A3E-8553-6E876E705229}">
      <text>
        <r>
          <rPr>
            <sz val="9"/>
            <color indexed="81"/>
            <rFont val="MS P ゴシック"/>
            <family val="3"/>
            <charset val="128"/>
          </rPr>
          <t>適合が確認できた根拠となる文書（の中の該当部分）、実地審査で参照した資料の名称や面談の種類などを記入してください。</t>
        </r>
      </text>
    </comment>
    <comment ref="H3" authorId="0" shapeId="0" xr:uid="{BCE5EA82-092A-4997-972E-F9267D95F0E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4" authorId="0" shapeId="0" xr:uid="{B4FEA904-A57D-444B-8CC0-3A09D2700873}">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なお、その判定結果よりも高い判定とするのが妥当と判断される場合は。その意見を理由とともに「指摘事項」に記入してください。
（「審査の手引き」参照）</t>
        </r>
      </text>
    </comment>
    <comment ref="G5" authorId="0" shapeId="0" xr:uid="{F520C67D-D3FA-4B66-9F0F-6F65EC0628E3}">
      <text>
        <r>
          <rPr>
            <sz val="9"/>
            <color indexed="81"/>
            <rFont val="MS P ゴシック"/>
            <family val="3"/>
            <charset val="128"/>
          </rPr>
          <t>適合が確認できる根拠となる文書（の中の該当部分）、実地審査で参照した資料の名称や面談の種類などを記入してください。</t>
        </r>
      </text>
    </comment>
    <comment ref="H5" authorId="0" shapeId="0" xr:uid="{EF05A420-1ED3-472B-A17D-7ABEB15823E4}">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20" authorId="0" shapeId="0" xr:uid="{3CD6BA4D-3B83-4F91-8455-9D64B97AB3C0}">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6" authorId="0" shapeId="0" xr:uid="{868F78CA-CA55-483F-9ECC-0227AC37069C}">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B562D88C-31EA-48F5-8FD8-3561AFAC4443}">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hazu</author>
  </authors>
  <commentList>
    <comment ref="B20" authorId="0" shapeId="0" xr:uid="{00000000-0006-0000-0800-000001000000}">
      <text>
        <r>
          <rPr>
            <b/>
            <sz val="9"/>
            <color indexed="81"/>
            <rFont val="ＭＳ Ｐゴシック"/>
            <family val="3"/>
            <charset val="128"/>
          </rPr>
          <t>JABEE:</t>
        </r>
        <r>
          <rPr>
            <sz val="9"/>
            <color indexed="81"/>
            <rFont val="ＭＳ Ｐゴシック"/>
            <family val="3"/>
            <charset val="128"/>
          </rPr>
          <t xml:space="preserve">
×の付いた番号とコメントを記入してください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2" authorId="0" shapeId="0" xr:uid="{8419A3A6-2E9A-4D16-BF0B-83F56F0FDEC1}">
      <text>
        <r>
          <rPr>
            <sz val="9"/>
            <color indexed="81"/>
            <rFont val="MS P ゴシック"/>
            <family val="3"/>
            <charset val="128"/>
          </rPr>
          <t>判定の根拠となった文書（の中の該当部分）、実地審査で参照した資料の名称や面談の種類などを記入してください。</t>
        </r>
      </text>
    </comment>
    <comment ref="J2" authorId="0" shapeId="0" xr:uid="{D1699C4B-B6F2-44E2-B8EF-5A6450B02550}">
      <text>
        <r>
          <rPr>
            <sz val="9"/>
            <color indexed="81"/>
            <rFont val="MS P ゴシック"/>
            <family val="3"/>
            <charset val="128"/>
          </rPr>
          <t>S判定の場合：
・特筆すべき点や改善が望まれる点等があれば記入し、ない場合は「（なし）」と記入してください。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H4" authorId="0" shapeId="0" xr:uid="{04E6810F-1588-4AEC-BC24-E2988B4C3686}">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5" authorId="0" shapeId="0" xr:uid="{28A69649-C3CC-4B96-A1B0-BDE9C885650B}">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39F15E45-A47F-4369-8E31-7F561D023714}">
      <text>
        <r>
          <rPr>
            <sz val="9"/>
            <color indexed="81"/>
            <rFont val="MS P ゴシック"/>
            <family val="3"/>
            <charset val="128"/>
          </rPr>
          <t>S判定の場合：
・特筆すべき点や改善が望まれる点等があれば記入し、ない場合は「（なし）」と記入してください。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H7" authorId="0" shapeId="0" xr:uid="{A7F1B14F-29CE-4706-93EC-3E808748A91D}">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3" authorId="0" shapeId="0" xr:uid="{5177DAB5-FAFC-40D7-8E52-1A560586FC4B}">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9" authorId="0" shapeId="0" xr:uid="{123BC0BD-C989-4303-89B8-CEE8C1D365D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A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41" authorId="1" shapeId="0" xr:uid="{00000000-0006-0000-0A00-000002000000}">
      <text>
        <r>
          <rPr>
            <sz val="9"/>
            <color indexed="81"/>
            <rFont val="ＭＳ Ｐゴシック"/>
            <family val="3"/>
            <charset val="128"/>
          </rPr>
          <t>判定結果で示すことのできないプログラムの優れた点を記入して下さい。たとえば、つぎのようなことがらを記入します。
　・プログラムの特に優れているところ
　・教育機関がそのプログラムの特長をさらに伸ばしていく上でのヒント</t>
        </r>
      </text>
    </comment>
    <comment ref="B42" authorId="1" shapeId="0" xr:uid="{00000000-0006-0000-0A00-000003000000}">
      <text>
        <r>
          <rPr>
            <sz val="9"/>
            <color indexed="81"/>
            <rFont val="ＭＳ Ｐゴシック"/>
            <family val="3"/>
            <charset val="128"/>
          </rPr>
          <t xml:space="preserve">プログラムに問題がある場合、問題点の総括的な説明を記入してください。
（当該プログラムの問題の根本はどこにあって、それがどのように波及しているのかを以下の例を参考にして総括的に述べてください。）
例1：
このプログラムは、エンジニアリングデザインに関する学習・教育到達目標が具体的でないために、その達成のためのカリキュラム構成に弱点（or懸念）があり、各科目の到達目標が明確でなく、結果として学習・教育到達目標の達成度評価の方法と水準の妥当性に弱点（or懸念）がある。
例2：
このプログラムは、教育点検のしくみが存在し、点検活動が毎年行われているが、例えば授業アンケートの結果の活用も教員個人の努力に負わされており、点検活動の結果を踏まえた教育改善が組織的に行われていない。
</t>
        </r>
      </text>
    </comment>
    <comment ref="F47" authorId="0" shapeId="0" xr:uid="{00000000-0006-0000-0A00-000004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8" authorId="0" shapeId="0" xr:uid="{00000000-0006-0000-0A00-000005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9" authorId="0" shapeId="0" xr:uid="{00000000-0006-0000-0A00-000006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2" authorId="0" shapeId="0" xr:uid="{717B6CC1-B107-471D-9D9B-30DFE53E6B7E}">
      <text>
        <r>
          <rPr>
            <sz val="9"/>
            <color indexed="81"/>
            <rFont val="MS P ゴシック"/>
            <family val="3"/>
            <charset val="128"/>
          </rPr>
          <t>判定の根拠となった文書（の中の該当部分）、実地審査で参照した資料の名称や面談の種類などを記入してください。</t>
        </r>
      </text>
    </comment>
    <comment ref="J2" authorId="0" shapeId="0" xr:uid="{C4014FD0-8974-4B5A-AB4F-A5E373D06157}">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4" authorId="0" shapeId="0" xr:uid="{5A229838-ED6A-4452-ADA2-92806CE1932B}">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5" authorId="0" shapeId="0" xr:uid="{5B8DF875-696C-45E8-8469-BA347C07EA7D}">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80AA83CC-96FD-4F9D-9C98-210CD9507FB6}">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7" authorId="0" shapeId="0" xr:uid="{FDAA11DE-0997-48C4-8C94-1ED944DA7FC4}">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3" authorId="0" shapeId="0" xr:uid="{78D5229E-5121-4DAA-9A92-179CEBAA56FE}">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9" authorId="0" shapeId="0" xr:uid="{A2462974-20C0-4218-AD3C-39F13EA523BC}">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C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50" authorId="1" shapeId="0" xr:uid="{00000000-0006-0000-0C00-000002000000}">
      <text>
        <r>
          <rPr>
            <sz val="9"/>
            <color indexed="81"/>
            <rFont val="ＭＳ Ｐゴシック"/>
            <family val="3"/>
            <charset val="128"/>
          </rPr>
          <t>異議申立書、改善報告書の提出の有無と、提出があった場合は、提出された書類の内容と、それらに対する審査チームとしての措置内容を書いてください。</t>
        </r>
      </text>
    </comment>
    <comment ref="F64" authorId="1" shapeId="0" xr:uid="{00000000-0006-0000-0C00-000003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J2" authorId="0" shapeId="0" xr:uid="{FC71FE35-C4D2-482D-851D-6738D23D0513}">
      <text>
        <r>
          <rPr>
            <sz val="9"/>
            <color indexed="81"/>
            <rFont val="MS P ゴシック"/>
            <family val="3"/>
            <charset val="128"/>
          </rPr>
          <t>判定の根拠となった文書（の中の該当部分）、実地審査で参照した資料の名称や面談の種類などを記入してください。</t>
        </r>
      </text>
    </comment>
    <comment ref="K2" authorId="0" shapeId="0" xr:uid="{2B6BE90F-5912-4A40-B402-9844ED6381F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I4" authorId="0" shapeId="0" xr:uid="{94341FF0-82F1-4767-8E46-5586EA31154E}">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J5" authorId="0" shapeId="0" xr:uid="{069BC08F-7B7B-4226-A475-0F4AB696DFBA}">
      <text>
        <r>
          <rPr>
            <sz val="9"/>
            <color indexed="81"/>
            <rFont val="MS P ゴシック"/>
            <family val="3"/>
            <charset val="128"/>
          </rPr>
          <t>判定の根拠となった文書（の中の該当部分）、実地審査で参照した資料の名称や面談の種類などを記入してください。</t>
        </r>
      </text>
    </comment>
    <comment ref="K5" authorId="0" shapeId="0" xr:uid="{04B9A924-912F-46CF-91A5-91D4CB9D1DF2}">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I7" authorId="0" shapeId="0" xr:uid="{218D6652-1655-40E7-AA70-0A269691E511}">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23" authorId="0" shapeId="0" xr:uid="{B0A627C6-598F-4993-A4BE-CD1D7E697BFA}">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29" authorId="0" shapeId="0" xr:uid="{A7C26227-EAA2-47E3-B3B3-32A03924EAE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0E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F71" authorId="1" shapeId="0" xr:uid="{00000000-0006-0000-0E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77" authorId="1" shapeId="0" xr:uid="{00000000-0006-0000-0E00-000003000000}">
      <text>
        <r>
          <rPr>
            <sz val="9"/>
            <color indexed="81"/>
            <rFont val="ＭＳ Ｐゴシック"/>
            <family val="3"/>
            <charset val="128"/>
          </rPr>
          <t>分野別審査委員会での審議・調整によって，審査チーム報告書と異なる内容になったかどうかを記載する。
審査チーム報告書と異なる内容になった場合には，主審査員との意見交換の状況とともに，異なる内容となった理由を記述する。</t>
        </r>
      </text>
    </comment>
    <comment ref="B83" authorId="1" shapeId="0" xr:uid="{00000000-0006-0000-0E00-000004000000}">
      <text>
        <r>
          <rPr>
            <sz val="9"/>
            <color indexed="81"/>
            <rFont val="ＭＳ Ｐゴシック"/>
            <family val="3"/>
            <charset val="128"/>
          </rPr>
          <t>ＪＡＢＥＥからプログラムへ伝えるべきことがある場合に記入。
たとえば次のような事項。
　・「審査チームの所見」や「指摘事項」で伝えられていない、特記すべき事項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sharedStrings.xml><?xml version="1.0" encoding="utf-8"?>
<sst xmlns="http://schemas.openxmlformats.org/spreadsheetml/2006/main" count="1266" uniqueCount="676">
  <si>
    <t>化学</t>
    <rPh sb="0" eb="2">
      <t>カガク</t>
    </rPh>
    <phoneticPr fontId="2"/>
  </si>
  <si>
    <t>機械</t>
    <rPh sb="0" eb="2">
      <t>キカイ</t>
    </rPh>
    <phoneticPr fontId="2"/>
  </si>
  <si>
    <t>材料</t>
    <rPh sb="0" eb="2">
      <t>ザイリョウ</t>
    </rPh>
    <phoneticPr fontId="2"/>
  </si>
  <si>
    <t>地球・資源</t>
    <rPh sb="0" eb="2">
      <t>チキュウ</t>
    </rPh>
    <rPh sb="3" eb="5">
      <t>シゲン</t>
    </rPh>
    <phoneticPr fontId="2"/>
  </si>
  <si>
    <t>情報</t>
    <rPh sb="0" eb="2">
      <t>ジョウホウ</t>
    </rPh>
    <phoneticPr fontId="2"/>
  </si>
  <si>
    <t>土木</t>
    <rPh sb="0" eb="2">
      <t>ドボク</t>
    </rPh>
    <phoneticPr fontId="2"/>
  </si>
  <si>
    <t>農業工学</t>
    <rPh sb="0" eb="2">
      <t>ノウギョウ</t>
    </rPh>
    <rPh sb="2" eb="4">
      <t>コウガク</t>
    </rPh>
    <phoneticPr fontId="2"/>
  </si>
  <si>
    <t>工学</t>
    <rPh sb="0" eb="2">
      <t>コウガク</t>
    </rPh>
    <phoneticPr fontId="2"/>
  </si>
  <si>
    <t>建築</t>
    <rPh sb="0" eb="2">
      <t>ケンチク</t>
    </rPh>
    <phoneticPr fontId="2"/>
  </si>
  <si>
    <t>物理・応用物理</t>
    <rPh sb="0" eb="2">
      <t>ブツリ</t>
    </rPh>
    <rPh sb="3" eb="5">
      <t>オウヨウ</t>
    </rPh>
    <rPh sb="5" eb="7">
      <t>ブツリ</t>
    </rPh>
    <phoneticPr fontId="2"/>
  </si>
  <si>
    <t>経営工学</t>
    <rPh sb="0" eb="2">
      <t>ケイエイ</t>
    </rPh>
    <rPh sb="2" eb="4">
      <t>コウガク</t>
    </rPh>
    <phoneticPr fontId="2"/>
  </si>
  <si>
    <t>農学一般</t>
    <rPh sb="0" eb="2">
      <t>ノウガク</t>
    </rPh>
    <rPh sb="2" eb="4">
      <t>イッパン</t>
    </rPh>
    <phoneticPr fontId="2"/>
  </si>
  <si>
    <t>森林</t>
    <rPh sb="0" eb="2">
      <t>シンリン</t>
    </rPh>
    <phoneticPr fontId="2"/>
  </si>
  <si>
    <t>環境工学</t>
    <rPh sb="0" eb="2">
      <t>カンキョウ</t>
    </rPh>
    <rPh sb="2" eb="4">
      <t>コウガク</t>
    </rPh>
    <phoneticPr fontId="2"/>
  </si>
  <si>
    <t>生物工学</t>
    <rPh sb="0" eb="2">
      <t>セイブツ</t>
    </rPh>
    <rPh sb="2" eb="4">
      <t>コウガク</t>
    </rPh>
    <phoneticPr fontId="2"/>
  </si>
  <si>
    <t>（「審査年度前年度修了生の同一性確認結果」に×があった時の審査チームのコメント）</t>
    <phoneticPr fontId="2"/>
  </si>
  <si>
    <t>審査委員会</t>
    <rPh sb="0" eb="2">
      <t>シンサ</t>
    </rPh>
    <rPh sb="2" eb="5">
      <t>イインカイ</t>
    </rPh>
    <phoneticPr fontId="2"/>
  </si>
  <si>
    <t>化学関連分野審査委員会</t>
    <rPh sb="0" eb="2">
      <t>カガク</t>
    </rPh>
    <rPh sb="2" eb="4">
      <t>カンレン</t>
    </rPh>
    <rPh sb="4" eb="6">
      <t>ブンヤ</t>
    </rPh>
    <rPh sb="6" eb="8">
      <t>シンサ</t>
    </rPh>
    <rPh sb="8" eb="11">
      <t>イインカイ</t>
    </rPh>
    <phoneticPr fontId="32"/>
  </si>
  <si>
    <t>機械関連分野審査委員会</t>
    <phoneticPr fontId="32"/>
  </si>
  <si>
    <t>材料関連分野審査委員会</t>
    <phoneticPr fontId="32"/>
  </si>
  <si>
    <t>地球・資源関連分野審査委員会</t>
    <phoneticPr fontId="32"/>
  </si>
  <si>
    <t>情報関連分野審査委員会</t>
    <phoneticPr fontId="32"/>
  </si>
  <si>
    <t>電子情報通信・コンピュータ関連分野審査委員会</t>
    <phoneticPr fontId="32"/>
  </si>
  <si>
    <t>電気・電子関連分野審査委員会</t>
    <phoneticPr fontId="32"/>
  </si>
  <si>
    <t>土木関連分野審査委員会</t>
    <phoneticPr fontId="32"/>
  </si>
  <si>
    <t>農業工学関連分野審査委員会</t>
    <phoneticPr fontId="32"/>
  </si>
  <si>
    <t>工学一般関連分野審査委員会</t>
    <rPh sb="2" eb="4">
      <t>イッパン</t>
    </rPh>
    <phoneticPr fontId="32"/>
  </si>
  <si>
    <t>建築学関連分野審査委員会</t>
    <phoneticPr fontId="32"/>
  </si>
  <si>
    <t>物理・応用物理学関連分野審査委員会</t>
    <phoneticPr fontId="32"/>
  </si>
  <si>
    <t>経営工学関連分野審査委員会</t>
    <phoneticPr fontId="32"/>
  </si>
  <si>
    <t>農学一般関連分野審査委員会</t>
    <phoneticPr fontId="32"/>
  </si>
  <si>
    <t>森林関連分野審査委員会</t>
    <phoneticPr fontId="32"/>
  </si>
  <si>
    <t>生物工学関連分野審査委員会</t>
    <phoneticPr fontId="32"/>
  </si>
  <si>
    <t>分野別審査委員会名称を選択してください</t>
    <rPh sb="0" eb="2">
      <t>ブンヤ</t>
    </rPh>
    <rPh sb="2" eb="3">
      <t>ベツ</t>
    </rPh>
    <rPh sb="3" eb="5">
      <t>シンサ</t>
    </rPh>
    <rPh sb="5" eb="8">
      <t>イインカイ</t>
    </rPh>
    <rPh sb="8" eb="10">
      <t>メイショウ</t>
    </rPh>
    <rPh sb="11" eb="13">
      <t>センタク</t>
    </rPh>
    <phoneticPr fontId="2"/>
  </si>
  <si>
    <t>なし</t>
    <phoneticPr fontId="2"/>
  </si>
  <si>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2"/>
  </si>
  <si>
    <t>- コピー先ワークシートの保護を解除してコピーすると、データの入力規則（リストの選択項目）やコメント等の内容が変更されてしまいますので、保護を解除しないでコピーしてください。</t>
    <rPh sb="31" eb="33">
      <t>ニュウリョク</t>
    </rPh>
    <rPh sb="33" eb="35">
      <t>キソク</t>
    </rPh>
    <rPh sb="52" eb="54">
      <t>ナイヨウ</t>
    </rPh>
    <rPh sb="55" eb="57">
      <t>ヘンコウ</t>
    </rPh>
    <phoneticPr fontId="2"/>
  </si>
  <si>
    <t>・ 「審査項目と前回審査の結果」に記入した内容は、今回審査で適用する基準に合わせて各項目が自動的に（新旧対照表に従って）変換され、各審査段階の「審査結果と指摘事項」シートの「前回新規・継続審査判定」欄及び「中間審査の判定」欄に表示されますので、記入の際に基準の新旧の相違にともなう項目の変換を考慮する必要はありません。</t>
    <rPh sb="3" eb="5">
      <t>シンサ</t>
    </rPh>
    <rPh sb="5" eb="7">
      <t>コウモク</t>
    </rPh>
    <rPh sb="8" eb="10">
      <t>ゼンカイ</t>
    </rPh>
    <rPh sb="10" eb="12">
      <t>シンサ</t>
    </rPh>
    <rPh sb="13" eb="15">
      <t>ケッカ</t>
    </rPh>
    <rPh sb="17" eb="19">
      <t>キニュウ</t>
    </rPh>
    <rPh sb="21" eb="23">
      <t>ナイヨウ</t>
    </rPh>
    <rPh sb="25" eb="27">
      <t>コンカイ</t>
    </rPh>
    <rPh sb="27" eb="29">
      <t>シンサ</t>
    </rPh>
    <rPh sb="34" eb="36">
      <t>キジュン</t>
    </rPh>
    <rPh sb="37" eb="38">
      <t>ア</t>
    </rPh>
    <rPh sb="41" eb="42">
      <t>カク</t>
    </rPh>
    <rPh sb="42" eb="44">
      <t>コウモク</t>
    </rPh>
    <rPh sb="45" eb="48">
      <t>ジドウテキ</t>
    </rPh>
    <rPh sb="50" eb="52">
      <t>シンキュウ</t>
    </rPh>
    <rPh sb="52" eb="55">
      <t>タイショウヒョウ</t>
    </rPh>
    <rPh sb="56" eb="57">
      <t>シタガ</t>
    </rPh>
    <rPh sb="60" eb="62">
      <t>ヘンカン</t>
    </rPh>
    <rPh sb="65" eb="66">
      <t>カク</t>
    </rPh>
    <rPh sb="66" eb="68">
      <t>シンサ</t>
    </rPh>
    <rPh sb="68" eb="70">
      <t>ダンカイ</t>
    </rPh>
    <rPh sb="72" eb="74">
      <t>シンサ</t>
    </rPh>
    <rPh sb="74" eb="76">
      <t>ケッカ</t>
    </rPh>
    <rPh sb="77" eb="79">
      <t>シテキ</t>
    </rPh>
    <rPh sb="79" eb="81">
      <t>ジコウ</t>
    </rPh>
    <rPh sb="87" eb="89">
      <t>ゼンカイ</t>
    </rPh>
    <rPh sb="89" eb="91">
      <t>シンキ</t>
    </rPh>
    <rPh sb="92" eb="94">
      <t>ケイゾク</t>
    </rPh>
    <rPh sb="94" eb="96">
      <t>シンサ</t>
    </rPh>
    <rPh sb="96" eb="98">
      <t>ハンテイ</t>
    </rPh>
    <rPh sb="99" eb="100">
      <t>ラン</t>
    </rPh>
    <rPh sb="100" eb="101">
      <t>オヨ</t>
    </rPh>
    <rPh sb="103" eb="105">
      <t>チュウカン</t>
    </rPh>
    <rPh sb="105" eb="107">
      <t>シンサ</t>
    </rPh>
    <rPh sb="108" eb="110">
      <t>ハンテイ</t>
    </rPh>
    <rPh sb="111" eb="112">
      <t>ラン</t>
    </rPh>
    <rPh sb="113" eb="115">
      <t>ヒョウジ</t>
    </rPh>
    <rPh sb="122" eb="124">
      <t>キニュウ</t>
    </rPh>
    <rPh sb="125" eb="126">
      <t>サイ</t>
    </rPh>
    <rPh sb="127" eb="129">
      <t>キジュン</t>
    </rPh>
    <rPh sb="130" eb="132">
      <t>シンキュウ</t>
    </rPh>
    <rPh sb="133" eb="135">
      <t>ソウイ</t>
    </rPh>
    <rPh sb="140" eb="142">
      <t>コウモク</t>
    </rPh>
    <rPh sb="143" eb="145">
      <t>ヘンカン</t>
    </rPh>
    <rPh sb="146" eb="148">
      <t>コウリョ</t>
    </rPh>
    <rPh sb="150" eb="152">
      <t>ヒツヨウシンサシンサコウモクハンテイコウモクキニュウ</t>
    </rPh>
    <phoneticPr fontId="2"/>
  </si>
  <si>
    <t>■共通項目</t>
    <rPh sb="1" eb="3">
      <t>キョウツウ</t>
    </rPh>
    <rPh sb="3" eb="5">
      <t>コウモク</t>
    </rPh>
    <phoneticPr fontId="2"/>
  </si>
  <si>
    <t>－今回が新規審査の場合： 全項目を空欄のままとしてください。</t>
    <phoneticPr fontId="2"/>
  </si>
  <si>
    <t>－上記の説明に含まれない審査や特殊なケースの場合： JABEE事務局にご相談願います。</t>
    <phoneticPr fontId="2"/>
  </si>
  <si>
    <t>■今回審査の種類に対応した記入項目</t>
    <rPh sb="1" eb="3">
      <t>コンカイ</t>
    </rPh>
    <rPh sb="3" eb="5">
      <t>シンサ</t>
    </rPh>
    <rPh sb="6" eb="8">
      <t>シュルイ</t>
    </rPh>
    <rPh sb="9" eb="11">
      <t>タイオウ</t>
    </rPh>
    <rPh sb="13" eb="15">
      <t>キニュウ</t>
    </rPh>
    <rPh sb="15" eb="17">
      <t>コウモク</t>
    </rPh>
    <phoneticPr fontId="2"/>
  </si>
  <si>
    <t>■「審査結果と指摘事項」ワークシートについて</t>
    <rPh sb="2" eb="4">
      <t>シンサ</t>
    </rPh>
    <rPh sb="4" eb="6">
      <t>ケッカ</t>
    </rPh>
    <rPh sb="7" eb="9">
      <t>シテキ</t>
    </rPh>
    <rPh sb="9" eb="11">
      <t>ジコウ</t>
    </rPh>
    <phoneticPr fontId="2"/>
  </si>
  <si>
    <t>■共通事項</t>
    <rPh sb="1" eb="3">
      <t>キョウツウ</t>
    </rPh>
    <rPh sb="3" eb="5">
      <t>ジコウ</t>
    </rPh>
    <phoneticPr fontId="2"/>
  </si>
  <si>
    <t>・セルに黄色がかかっている項目をそれぞれご記入ください。</t>
    <rPh sb="4" eb="6">
      <t>キイロ</t>
    </rPh>
    <rPh sb="13" eb="15">
      <t>コウモク</t>
    </rPh>
    <rPh sb="21" eb="23">
      <t>キニュウ</t>
    </rPh>
    <phoneticPr fontId="2"/>
  </si>
  <si>
    <t>(g)自主的、継続的に学習できる能力</t>
    <phoneticPr fontId="2"/>
  </si>
  <si>
    <t>→1(1)(g)</t>
    <phoneticPr fontId="2"/>
  </si>
  <si>
    <t>1(1)(h)</t>
    <phoneticPr fontId="2"/>
  </si>
  <si>
    <t>→1(1)(h)</t>
    <phoneticPr fontId="2"/>
  </si>
  <si>
    <t>1(2)</t>
    <phoneticPr fontId="2"/>
  </si>
  <si>
    <t>(2)学習・教育目標は、プログラムの伝統、資源および卒業生の活躍分野等を考慮し、また、社会の要求や学生の要望にも配慮したものであること。</t>
    <phoneticPr fontId="2"/>
  </si>
  <si>
    <t>→1(2)</t>
    <phoneticPr fontId="2"/>
  </si>
  <si>
    <t>2</t>
    <phoneticPr fontId="2"/>
  </si>
  <si>
    <t>基準２　学習・教育の量</t>
    <phoneticPr fontId="2"/>
  </si>
  <si>
    <t>2(1)</t>
    <phoneticPr fontId="2"/>
  </si>
  <si>
    <t>(1)プログラムは4年間に相当する学習・教育で構成され、124単位以上を取得し、学士の学位を得た者を修了生としていること。</t>
    <phoneticPr fontId="2"/>
  </si>
  <si>
    <t>→2(1)</t>
    <phoneticPr fontId="2"/>
  </si>
  <si>
    <t>2(2)</t>
    <phoneticPr fontId="2"/>
  </si>
  <si>
    <t>(2)プログラムは学習保証時間（教員等の指導のもとに行った学習時間）の総計が1,800時間以上を有していること。さらに、その中には、人文科学、社会科学等（語学教育を含む）の学習250時間以上、数学、自然科学、情報技術の学習250時間以上、および専門分野の学習900時間以上を含んでいること。</t>
    <phoneticPr fontId="2"/>
  </si>
  <si>
    <t>→2(2)</t>
    <phoneticPr fontId="2"/>
  </si>
  <si>
    <t>3</t>
    <phoneticPr fontId="2"/>
  </si>
  <si>
    <t>基準3 教育手段</t>
    <phoneticPr fontId="2"/>
  </si>
  <si>
    <t>3.1</t>
    <phoneticPr fontId="2"/>
  </si>
  <si>
    <t>3．1 入学および学生受け入れ方法</t>
    <phoneticPr fontId="2"/>
  </si>
  <si>
    <t>3.1(1)</t>
    <phoneticPr fontId="2"/>
  </si>
  <si>
    <t>(1)プログラムの学習・教育目標を達成するために必要な資質を持った学生を入学させるための具体的な方法が定められ、学内外に開示されていること。また、それに従って選抜が行われていること。</t>
    <phoneticPr fontId="2"/>
  </si>
  <si>
    <r>
      <t xml:space="preserve">→3.3(1)
</t>
    </r>
    <r>
      <rPr>
        <b/>
        <i/>
        <sz val="9"/>
        <rFont val="ＭＳ 明朝"/>
        <family val="1"/>
        <charset val="128"/>
      </rPr>
      <t>※移籍について指摘事項で書かれていれば
→3.3(4)</t>
    </r>
    <rPh sb="10" eb="12">
      <t>イセキ</t>
    </rPh>
    <rPh sb="16" eb="18">
      <t>シテキ</t>
    </rPh>
    <rPh sb="18" eb="20">
      <t>ジコウ</t>
    </rPh>
    <rPh sb="21" eb="22">
      <t>カ</t>
    </rPh>
    <phoneticPr fontId="2"/>
  </si>
  <si>
    <t>→3.3(2)</t>
    <phoneticPr fontId="2"/>
  </si>
  <si>
    <t>→3.3(3)</t>
    <phoneticPr fontId="2"/>
  </si>
  <si>
    <t>→3.1(1)</t>
    <phoneticPr fontId="2"/>
  </si>
  <si>
    <t>→3.1(2)</t>
    <phoneticPr fontId="2"/>
  </si>
  <si>
    <t>→3.1(3)</t>
    <phoneticPr fontId="2"/>
  </si>
  <si>
    <t>→3.2(1)</t>
    <phoneticPr fontId="2"/>
  </si>
  <si>
    <t>→3.2(3)</t>
    <phoneticPr fontId="2"/>
  </si>
  <si>
    <t>→3.2(4)</t>
    <phoneticPr fontId="2"/>
  </si>
  <si>
    <t>→3.2(2)</t>
    <phoneticPr fontId="2"/>
  </si>
  <si>
    <t>→4.1</t>
    <phoneticPr fontId="2"/>
  </si>
  <si>
    <t>→4.3</t>
    <phoneticPr fontId="2"/>
  </si>
  <si>
    <t>→5(1)</t>
    <phoneticPr fontId="2"/>
  </si>
  <si>
    <t>→5(2)</t>
    <phoneticPr fontId="2"/>
  </si>
  <si>
    <t>→5(3)</t>
    <phoneticPr fontId="2"/>
  </si>
  <si>
    <t>→5(4)</t>
    <phoneticPr fontId="2"/>
  </si>
  <si>
    <t>→6.1(1)</t>
    <phoneticPr fontId="2"/>
  </si>
  <si>
    <t>→6.1(2)</t>
    <phoneticPr fontId="2"/>
  </si>
  <si>
    <t>→6.1(3)</t>
    <phoneticPr fontId="2"/>
  </si>
  <si>
    <t>→6.2</t>
    <phoneticPr fontId="2"/>
  </si>
  <si>
    <t>基準1 学習・教育目標の設定と公開</t>
    <phoneticPr fontId="2"/>
  </si>
  <si>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phoneticPr fontId="2"/>
  </si>
  <si>
    <t>2004～2011年度適用基準</t>
    <phoneticPr fontId="2"/>
  </si>
  <si>
    <t>2010-2015基準との対応関係</t>
    <rPh sb="9" eb="11">
      <t>キジュン</t>
    </rPh>
    <rPh sb="13" eb="15">
      <t>タイオウ</t>
    </rPh>
    <rPh sb="15" eb="17">
      <t>カンケイ</t>
    </rPh>
    <phoneticPr fontId="2"/>
  </si>
  <si>
    <t>2012-基準との対応関係</t>
    <rPh sb="9" eb="11">
      <t>タイオウ</t>
    </rPh>
    <rPh sb="11" eb="13">
      <t>カンケイ</t>
    </rPh>
    <phoneticPr fontId="2"/>
  </si>
  <si>
    <t>3.1(2)</t>
    <phoneticPr fontId="2"/>
  </si>
  <si>
    <t>3.1(3)</t>
    <phoneticPr fontId="2"/>
  </si>
  <si>
    <t>3.2(1)</t>
    <phoneticPr fontId="2"/>
  </si>
  <si>
    <t>3.2(2)</t>
    <phoneticPr fontId="2"/>
  </si>
  <si>
    <t>3.2(4)</t>
    <phoneticPr fontId="2"/>
  </si>
  <si>
    <t>4.1</t>
    <phoneticPr fontId="2"/>
  </si>
  <si>
    <t>4.1(1)</t>
    <phoneticPr fontId="2"/>
  </si>
  <si>
    <t>3.2</t>
    <phoneticPr fontId="2"/>
  </si>
  <si>
    <t>3.2(3)</t>
    <phoneticPr fontId="2"/>
  </si>
  <si>
    <t>4</t>
    <phoneticPr fontId="2"/>
  </si>
  <si>
    <t>1(1)</t>
    <phoneticPr fontId="2"/>
  </si>
  <si>
    <t>審査チーム派遣機関</t>
    <rPh sb="0" eb="2">
      <t>シンサ</t>
    </rPh>
    <rPh sb="5" eb="7">
      <t>ハケン</t>
    </rPh>
    <rPh sb="7" eb="9">
      <t>キカン</t>
    </rPh>
    <phoneticPr fontId="2"/>
  </si>
  <si>
    <t>JABEE対応責任者</t>
    <rPh sb="5" eb="7">
      <t>タイオウ</t>
    </rPh>
    <rPh sb="7" eb="10">
      <t>セキニンシャ</t>
    </rPh>
    <phoneticPr fontId="2"/>
  </si>
  <si>
    <t>プログラム責任者</t>
    <rPh sb="5" eb="8">
      <t>セキニンシャ</t>
    </rPh>
    <phoneticPr fontId="2"/>
  </si>
  <si>
    <t>氏名</t>
    <rPh sb="0" eb="2">
      <t>シメイ</t>
    </rPh>
    <phoneticPr fontId="2"/>
  </si>
  <si>
    <t>所属</t>
    <rPh sb="0" eb="2">
      <t>ショゾク</t>
    </rPh>
    <phoneticPr fontId="2"/>
  </si>
  <si>
    <t>職名</t>
    <rPh sb="0" eb="2">
      <t>ショクメイ</t>
    </rPh>
    <phoneticPr fontId="2"/>
  </si>
  <si>
    <t>専門分野</t>
    <rPh sb="0" eb="4">
      <t>センモンブンヤ</t>
    </rPh>
    <phoneticPr fontId="2"/>
  </si>
  <si>
    <t>分担</t>
    <rPh sb="0" eb="2">
      <t>ブンタン</t>
    </rPh>
    <phoneticPr fontId="2"/>
  </si>
  <si>
    <t>認定分野</t>
    <rPh sb="0" eb="2">
      <t>ニンテイ</t>
    </rPh>
    <rPh sb="2" eb="4">
      <t>ブンヤ</t>
    </rPh>
    <phoneticPr fontId="2"/>
  </si>
  <si>
    <t>内容</t>
    <rPh sb="0" eb="2">
      <t>ナイヨウ</t>
    </rPh>
    <phoneticPr fontId="2"/>
  </si>
  <si>
    <t>分野別審査委員会での審議・調整</t>
    <rPh sb="0" eb="3">
      <t>ブンヤベツ</t>
    </rPh>
    <rPh sb="3" eb="5">
      <t>シンサ</t>
    </rPh>
    <rPh sb="5" eb="8">
      <t>イインカイ</t>
    </rPh>
    <rPh sb="10" eb="12">
      <t>シンギ</t>
    </rPh>
    <rPh sb="13" eb="15">
      <t>チョウセイ</t>
    </rPh>
    <phoneticPr fontId="2"/>
  </si>
  <si>
    <t>項目番号</t>
    <rPh sb="0" eb="4">
      <t>コウモクバンゴウ</t>
    </rPh>
    <phoneticPr fontId="2"/>
  </si>
  <si>
    <t>認定・審査調整委員会での審議・調整</t>
    <rPh sb="0" eb="2">
      <t>ニンテイ</t>
    </rPh>
    <rPh sb="3" eb="5">
      <t>シンサ</t>
    </rPh>
    <rPh sb="5" eb="7">
      <t>チョウセイ</t>
    </rPh>
    <rPh sb="7" eb="10">
      <t>イインカイ</t>
    </rPh>
    <rPh sb="12" eb="14">
      <t>シンギ</t>
    </rPh>
    <rPh sb="15" eb="17">
      <t>チョウセイ</t>
    </rPh>
    <phoneticPr fontId="2"/>
  </si>
  <si>
    <t>実地審査前</t>
    <rPh sb="0" eb="4">
      <t>ジッチシンサ</t>
    </rPh>
    <rPh sb="4" eb="5">
      <t>マエ</t>
    </rPh>
    <phoneticPr fontId="2"/>
  </si>
  <si>
    <t>日時</t>
    <rPh sb="0" eb="2">
      <t>ニチジ</t>
    </rPh>
    <phoneticPr fontId="2"/>
  </si>
  <si>
    <t>実地審査後</t>
    <rPh sb="0" eb="4">
      <t>ジッチシンサ</t>
    </rPh>
    <rPh sb="4" eb="5">
      <t>ゴ</t>
    </rPh>
    <phoneticPr fontId="2"/>
  </si>
  <si>
    <t>実地審査時</t>
    <rPh sb="0" eb="2">
      <t>ジッチシンサ</t>
    </rPh>
    <rPh sb="2" eb="5">
      <t>シンサジ</t>
    </rPh>
    <phoneticPr fontId="2"/>
  </si>
  <si>
    <t>補則</t>
    <rPh sb="0" eb="2">
      <t>ホソク</t>
    </rPh>
    <phoneticPr fontId="2"/>
  </si>
  <si>
    <t>番号</t>
    <rPh sb="0" eb="2">
      <t>バンゴウ</t>
    </rPh>
    <phoneticPr fontId="2"/>
  </si>
  <si>
    <t>分野別審査委員会</t>
    <rPh sb="0" eb="3">
      <t>ブンヤベツ</t>
    </rPh>
    <rPh sb="3" eb="8">
      <t>シンサイインカイ</t>
    </rPh>
    <phoneticPr fontId="2"/>
  </si>
  <si>
    <t>記入者（委員長）氏名</t>
    <rPh sb="0" eb="3">
      <t>キニュウシャ</t>
    </rPh>
    <rPh sb="4" eb="7">
      <t>イインチョウ</t>
    </rPh>
    <rPh sb="8" eb="10">
      <t>シメイ</t>
    </rPh>
    <phoneticPr fontId="2"/>
  </si>
  <si>
    <t>記入年月日</t>
    <rPh sb="0" eb="2">
      <t>キニュウ</t>
    </rPh>
    <rPh sb="2" eb="5">
      <t>ネンガッピ</t>
    </rPh>
    <phoneticPr fontId="2"/>
  </si>
  <si>
    <t>認定・審査調整委員会</t>
    <rPh sb="0" eb="2">
      <t>ニンテイ</t>
    </rPh>
    <rPh sb="3" eb="5">
      <t>シンサ</t>
    </rPh>
    <rPh sb="5" eb="7">
      <t>チョウセイ</t>
    </rPh>
    <rPh sb="7" eb="10">
      <t>イインカイ</t>
    </rPh>
    <phoneticPr fontId="2"/>
  </si>
  <si>
    <t>審査チーム構成</t>
    <rPh sb="0" eb="2">
      <t>シンサ</t>
    </rPh>
    <rPh sb="5" eb="7">
      <t>コウセイ</t>
    </rPh>
    <phoneticPr fontId="2"/>
  </si>
  <si>
    <t>高等教育機関のJABEE対応者</t>
    <rPh sb="0" eb="2">
      <t>コウトウ</t>
    </rPh>
    <rPh sb="2" eb="4">
      <t>キョウイク</t>
    </rPh>
    <rPh sb="4" eb="6">
      <t>キカン</t>
    </rPh>
    <rPh sb="12" eb="14">
      <t>タイオウ</t>
    </rPh>
    <rPh sb="14" eb="15">
      <t>シャ</t>
    </rPh>
    <phoneticPr fontId="2"/>
  </si>
  <si>
    <t>基準1　学習・教育到達目標の設定と公開</t>
    <phoneticPr fontId="2"/>
  </si>
  <si>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phoneticPr fontId="2"/>
  </si>
  <si>
    <t>1(1)(a)</t>
    <phoneticPr fontId="2"/>
  </si>
  <si>
    <t>→1(2)(a)</t>
    <phoneticPr fontId="2"/>
  </si>
  <si>
    <t>1(2)(a)</t>
    <phoneticPr fontId="2"/>
  </si>
  <si>
    <t>1(1)(b)</t>
    <phoneticPr fontId="2"/>
  </si>
  <si>
    <t>(b)技術が社会や自然に及ぼす影響や効果、および技術者が社会に対して負っている責任に関する理解（技術者倫理）</t>
    <phoneticPr fontId="2"/>
  </si>
  <si>
    <t>→1(2)(b)</t>
    <phoneticPr fontId="2"/>
  </si>
  <si>
    <t>1(2)(b)</t>
    <phoneticPr fontId="2"/>
  </si>
  <si>
    <t>(b)技術が社会や自然に及ぼす影響や効果、及び技術者が社会に対して負っている責任に関する理解</t>
    <phoneticPr fontId="2"/>
  </si>
  <si>
    <t>1(1)(c)</t>
    <phoneticPr fontId="2"/>
  </si>
  <si>
    <t>(c)数学、自然科学および情報技術に関する知識とそれらを応用できる能力</t>
    <phoneticPr fontId="2"/>
  </si>
  <si>
    <t>→1(2)(c)</t>
    <phoneticPr fontId="2"/>
  </si>
  <si>
    <t>1(2)(c)</t>
    <phoneticPr fontId="2"/>
  </si>
  <si>
    <t>(c)数学及び自然科学に関する知識とそれらを応用する能力</t>
    <phoneticPr fontId="2"/>
  </si>
  <si>
    <t>1(1)(d)</t>
    <phoneticPr fontId="2"/>
  </si>
  <si>
    <t>→1(2)(d)</t>
    <phoneticPr fontId="2"/>
  </si>
  <si>
    <t>1(2)(d)</t>
    <phoneticPr fontId="2"/>
  </si>
  <si>
    <t>(d)当該分野において必要とされる専門的知識とそれらを応用する能力</t>
    <phoneticPr fontId="2"/>
  </si>
  <si>
    <t>1(1)(e)</t>
    <phoneticPr fontId="2"/>
  </si>
  <si>
    <t>1(2)(e)</t>
    <phoneticPr fontId="2"/>
  </si>
  <si>
    <t>(e)種々の科学、技術及び情報を活用して社会の要求を解決するためのデザイン能力</t>
    <phoneticPr fontId="2"/>
  </si>
  <si>
    <t>1(1)(f)</t>
    <phoneticPr fontId="2"/>
  </si>
  <si>
    <t>(f)日本語による論理的な記述力、口頭発表力、討議等のコミュニケーション能力および国際的に通用するコミュニケーション基礎能力</t>
    <phoneticPr fontId="2"/>
  </si>
  <si>
    <t>→1(2)(f)</t>
    <phoneticPr fontId="2"/>
  </si>
  <si>
    <t>1(2)(f)</t>
    <phoneticPr fontId="2"/>
  </si>
  <si>
    <t>(f)論理的な記述力、口頭発表力、討議等のコミュニケーション能力</t>
    <phoneticPr fontId="2"/>
  </si>
  <si>
    <t>1(1)(g)</t>
    <phoneticPr fontId="2"/>
  </si>
  <si>
    <t>→1(2)(g)</t>
    <phoneticPr fontId="2"/>
  </si>
  <si>
    <t>1(2)(g)</t>
    <phoneticPr fontId="2"/>
  </si>
  <si>
    <t>(g)自主的、継続的に学習する能力</t>
    <phoneticPr fontId="2"/>
  </si>
  <si>
    <t>(h)与えられた制約の下で計画的に仕事を進め、まとめる能力</t>
    <phoneticPr fontId="2"/>
  </si>
  <si>
    <t>1(2)(h)</t>
    <phoneticPr fontId="2"/>
  </si>
  <si>
    <t>1(2)(i)</t>
    <phoneticPr fontId="2"/>
  </si>
  <si>
    <t>(i)チームで仕事をするための能力</t>
    <phoneticPr fontId="2"/>
  </si>
  <si>
    <t>→1(1)</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</si>
  <si>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</si>
  <si>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</si>
  <si>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</si>
  <si>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</si>
  <si>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</si>
  <si>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</si>
  <si>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</si>
  <si>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</si>
  <si>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</si>
  <si>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</si>
  <si>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</si>
  <si>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</si>
  <si>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</si>
  <si>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</si>
  <si>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</si>
  <si>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</si>
  <si>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</si>
  <si>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</si>
  <si>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</si>
  <si>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</si>
  <si>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</si>
  <si>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</si>
  <si>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</si>
  <si>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</si>
  <si>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</si>
  <si>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</si>
  <si>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</si>
  <si>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</si>
  <si>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</si>
  <si>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学生のプログラムへの登録を共通教育等の後に決める場合には、入学時からの学習・教育が審査の対象となることを考慮して、プログラム履修者を決める具体的方法が定められ、当該プログラムに関わる教員および学生に開示されていること。また、それに従って履修者の決定が行われていること。</t>
    <phoneticPr fontId="2"/>
  </si>
  <si>
    <t>→2.4(2)</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</si>
  <si>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</si>
  <si>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</si>
  <si>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(3)学生をプログラム履修者として編入させる場合には、その具体的な方法が定められ、学内外に開示されていること。また、それに従って編入が行われていること。</t>
    <phoneticPr fontId="2"/>
  </si>
  <si>
    <t>→2.4(3)</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</si>
  <si>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</si>
  <si>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</si>
  <si>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</si>
  <si>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</si>
  <si>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3．2 教育方法</t>
    <phoneticPr fontId="2"/>
  </si>
  <si>
    <t>(1)学生にプログラムの学習・教育目標を達成させるようにカリキュラムが設計され、当該プログラムに関わる教員および学生に開示されていること。カリキュラムでは、各科目とプログラムの学習・教育目標との対応関係が明確に示されていること。</t>
    <phoneticPr fontId="2"/>
  </si>
  <si>
    <t>(2)カリキュラムの設計に基づいて科目の授業計画書（シラバス）が作成され、当該プログラムに関わる教員および学生に開示されていること。また、それに従って教育が実施されていること。シラバスでは、それぞれの科目ごとに、カリキュラム中での位置付けが明らかにされ、その教育の内容・方法、達成目標および成績の評価方法・評価基準が示されていること。</t>
    <phoneticPr fontId="2"/>
  </si>
  <si>
    <t>(3)授業等での学生の理解を助け、勉学意欲を増進し、学生の要望にも対応できるシステムが在り、その仕組みが当該プログラムに関わる教員および学生に開示されていること。また、それに関する活動が実施されていること。</t>
    <phoneticPr fontId="2"/>
  </si>
  <si>
    <t>→2.5(2)</t>
    <phoneticPr fontId="2"/>
  </si>
  <si>
    <t>(4)学生自身にも、プログラムの学習・教育目標に対する自分自身の達成度を継続的に点検させ、その学習に反映させていること。</t>
    <phoneticPr fontId="2"/>
  </si>
  <si>
    <t>→2.2(3)</t>
    <phoneticPr fontId="2"/>
  </si>
  <si>
    <t>3．3 教育組織</t>
    <phoneticPr fontId="2"/>
  </si>
  <si>
    <t>(1)プログラムの学習・教育目標を達成するために設計されたカリキュラムを、適切な教育方法によって展開し、教育成果をあげる能力をもった十分な数の教員と教育支援体制が存在していること。</t>
    <phoneticPr fontId="2"/>
  </si>
  <si>
    <t>→2.3(1)</t>
    <phoneticPr fontId="2"/>
  </si>
  <si>
    <t>(2)教員の質的向上を図る仕組み（ファカルティ・ディベロップメント）があり、当該プログラムに関わる教員に開示されていること。また、それに関する活動が実施されていること。</t>
    <phoneticPr fontId="2"/>
  </si>
  <si>
    <t>→2.3(3)</t>
    <phoneticPr fontId="2"/>
  </si>
  <si>
    <t>(3)教員の教育に関する貢献の評価方法が定められ、当該プログラムに関わる教員に開示されていること。また、それに従って評価が実施されていること。</t>
    <phoneticPr fontId="2"/>
  </si>
  <si>
    <t>→2.3(4)</t>
    <phoneticPr fontId="2"/>
  </si>
  <si>
    <t>(4)カリキュラムに設定された科目間の連携を密にし、教育効果を上げ、改善するための教員間連絡ネットワーク組織があり、それに関する活動が実施されていること。</t>
    <phoneticPr fontId="2"/>
  </si>
  <si>
    <t>→2.3(2)</t>
    <phoneticPr fontId="2"/>
  </si>
  <si>
    <t>基準4 教育環境</t>
    <phoneticPr fontId="2"/>
  </si>
  <si>
    <t>4．1 施設、設備</t>
    <phoneticPr fontId="2"/>
  </si>
  <si>
    <t>2.5</t>
    <phoneticPr fontId="2"/>
  </si>
  <si>
    <t>2.5　教育環境・学生支援</t>
    <phoneticPr fontId="2"/>
  </si>
  <si>
    <t>(1)プログラムの学習・教育目標を達成するに必要な教室、実験室、演習室、図書室、情報関連設備、自習・休憩設備および食堂等が整備されていること。</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</si>
  <si>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</si>
  <si>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</si>
  <si>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4．2 財源</t>
    <phoneticPr fontId="2"/>
  </si>
  <si>
    <t>(1)プログラムの学習・教育目標を達成するに必要な施設、設備を整備し、維持・運用するのに必要な財源確保への取り組みが行われていること。</t>
    <phoneticPr fontId="2"/>
  </si>
  <si>
    <t>4．3 学生への支援体制</t>
    <phoneticPr fontId="2"/>
  </si>
  <si>
    <t>(1)教育環境に関して、学生の勉学意欲を増進し、学生の要望にも配慮するシステムが在り、その仕組みが当該プログラムに関わる教員、職員および学生に開示されていること。また、それに関する活動が実施さ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</si>
  <si>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</si>
  <si>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</si>
  <si>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基準5 学習・教育目標の達成</t>
    <phoneticPr fontId="2"/>
  </si>
  <si>
    <t>基準3　学習・教育到達目標の達成</t>
    <phoneticPr fontId="2"/>
  </si>
  <si>
    <t>(1)シラバスに定められた評価方法と評価基準に従って、科目ごとの目標に対する達成度が評価されていること。</t>
    <phoneticPr fontId="2"/>
  </si>
  <si>
    <t>→3(1)</t>
    <phoneticPr fontId="2"/>
  </si>
  <si>
    <t>3(1)</t>
    <phoneticPr fontId="2"/>
  </si>
  <si>
    <t xml:space="preserve">→2.1(1)
</t>
    <phoneticPr fontId="2"/>
  </si>
  <si>
    <r>
      <t xml:space="preserve">→2.4(1)
</t>
    </r>
    <r>
      <rPr>
        <b/>
        <i/>
        <sz val="9"/>
        <rFont val="ＭＳ 明朝"/>
        <family val="1"/>
        <charset val="128"/>
      </rPr>
      <t>※移籍について指摘事項で書かれていれば
→2.4(4)</t>
    </r>
    <phoneticPr fontId="2"/>
  </si>
  <si>
    <t>→</t>
    <phoneticPr fontId="2"/>
  </si>
  <si>
    <t>シラバスに定められた評価方法と評価基準に従って、科目ごとの到達目標に対する達成度が評価されていること。</t>
    <phoneticPr fontId="2"/>
  </si>
  <si>
    <t>(2)学生が他の高等教育機関等で取得した単位に関して、その評価方法が定められ、それに従って単位互換が実施されていること。編入生等が編入前に取得した単位に関しても、その評価方法が定められ、それに従って単位互換が実施されていること。</t>
    <phoneticPr fontId="2"/>
  </si>
  <si>
    <t>→3(2)</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</si>
  <si>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</si>
  <si>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</si>
  <si>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(3)プログラムの各学習・教育目標に対する達成度を総合的に評価する方法と評価基準が定められ、それに従って評価が行われていること。</t>
    <phoneticPr fontId="2"/>
  </si>
  <si>
    <t>→3(3)</t>
    <phoneticPr fontId="2"/>
  </si>
  <si>
    <t>3(3)</t>
    <phoneticPr fontId="2"/>
  </si>
  <si>
    <t>プログラムの各学習・教育到達目標に対する達成度を総合的に評価する方法と評価基準が定められ、それに従って評価が行われていること。</t>
    <phoneticPr fontId="2"/>
  </si>
  <si>
    <t>(4)修了生全員がプログラムのすべての学習・教育目標を達成していること。</t>
    <phoneticPr fontId="2"/>
  </si>
  <si>
    <t>→3(4)</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</si>
  <si>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</si>
  <si>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</si>
  <si>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</si>
  <si>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</si>
  <si>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基準6 教育改善</t>
    <phoneticPr fontId="2"/>
  </si>
  <si>
    <t>基準4 教育改善</t>
    <phoneticPr fontId="2"/>
  </si>
  <si>
    <t>6．1教育点検</t>
    <phoneticPr fontId="2"/>
  </si>
  <si>
    <t>4．1 教育点検</t>
    <phoneticPr fontId="2"/>
  </si>
  <si>
    <t>(1)学習・教育目標の達成度の評価結果等に基づき、基準１－５に則してプログラムを点検する教育点検システムがあり、その仕組みが当該プログラムに関わる教員に開示されていること。また、それに関する活動が実施されていること。</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</si>
  <si>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</si>
  <si>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</si>
  <si>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(2)教育点検システムは、社会の要求や学生の要望にも配慮する仕組みを含み、また、システム自体の機能も点検できるように構成されていること。</t>
    <phoneticPr fontId="2"/>
  </si>
  <si>
    <t>→4.1(2)</t>
    <phoneticPr fontId="2"/>
  </si>
  <si>
    <t>4.1(2)</t>
    <phoneticPr fontId="2"/>
  </si>
  <si>
    <t>その仕組みは、社会の要求や学生の要望にも配慮する仕組みを含み、また、仕組み自体の機能も点検できるように構成されていること。</t>
    <phoneticPr fontId="2"/>
  </si>
  <si>
    <t>(3)教育点検システムを構成する会議や委員会等の記録を当該プログラムに関わる教員が閲覧できること。</t>
    <phoneticPr fontId="2"/>
  </si>
  <si>
    <t>→4.1(3)</t>
    <phoneticPr fontId="2"/>
  </si>
  <si>
    <t>4.1(3)</t>
    <phoneticPr fontId="2"/>
  </si>
  <si>
    <t>その仕組みを構成する会議や委員会等の記録を当該プログラムに関わる教員が閲覧できること。</t>
    <phoneticPr fontId="2"/>
  </si>
  <si>
    <t>6．2 継続的改善</t>
    <phoneticPr fontId="2"/>
  </si>
  <si>
    <t>4．2 継続的改善</t>
    <phoneticPr fontId="2"/>
  </si>
  <si>
    <t>(1)教育点検の結果に基づき、基準１－６に則してプログラムを継続的に改善するシステムがあり、それに関する活動が実施されていること。</t>
    <phoneticPr fontId="2"/>
  </si>
  <si>
    <t>→4.2</t>
    <phoneticPr fontId="2"/>
  </si>
  <si>
    <t>教育点検の結果に基づき、プログラムの教育活動を継続的に改善する仕組みがあり、それに関する活動が行われていること。</t>
    <phoneticPr fontId="2"/>
  </si>
  <si>
    <t>補則　分野別要件</t>
    <phoneticPr fontId="2"/>
  </si>
  <si>
    <t>分野別要件</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</si>
  <si>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３．３(1)等）である。</t>
    <phoneticPr fontId="2"/>
  </si>
  <si>
    <t>プログラムに認定基準を適用する際に、当該認定分野において必要とする補足事項は、個別基準において別途定める。</t>
    <phoneticPr fontId="2"/>
  </si>
  <si>
    <t>2.2</t>
  </si>
  <si>
    <t>2.3</t>
  </si>
  <si>
    <t>3</t>
  </si>
  <si>
    <t>2.4</t>
  </si>
  <si>
    <t>4</t>
  </si>
  <si>
    <t>2.5</t>
  </si>
  <si>
    <t>認定基準（2004-2011）</t>
    <rPh sb="0" eb="2">
      <t>ニンテイ</t>
    </rPh>
    <rPh sb="2" eb="4">
      <t>キジュン</t>
    </rPh>
    <phoneticPr fontId="2"/>
  </si>
  <si>
    <t>1</t>
    <phoneticPr fontId="2"/>
  </si>
  <si>
    <t>基準１　学習・教育目標の設定と公開</t>
    <phoneticPr fontId="2"/>
  </si>
  <si>
    <t>(1)自立した技術者の育成を目的として、下記の(a)－(h)の各内容を具体化したプログラム独自の学習・教育目標が設定され、広く学内外に公開されていること。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</si>
  <si>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(a)地球的視点から多面的に物事を考える能力とその素養</t>
    <phoneticPr fontId="2"/>
  </si>
  <si>
    <t>→1(1)(a)</t>
    <phoneticPr fontId="2"/>
  </si>
  <si>
    <t>分野別審査報告書</t>
    <rPh sb="0" eb="2">
      <t>ブンヤ</t>
    </rPh>
    <rPh sb="2" eb="3">
      <t>ベツ</t>
    </rPh>
    <rPh sb="3" eb="5">
      <t>シンサ</t>
    </rPh>
    <rPh sb="5" eb="7">
      <t>ホウコク</t>
    </rPh>
    <rPh sb="7" eb="8">
      <t>ショ</t>
    </rPh>
    <phoneticPr fontId="2"/>
  </si>
  <si>
    <t>最終審査報告書</t>
    <rPh sb="0" eb="2">
      <t>サイシュウ</t>
    </rPh>
    <rPh sb="2" eb="4">
      <t>シンサ</t>
    </rPh>
    <rPh sb="4" eb="6">
      <t>ホウコク</t>
    </rPh>
    <rPh sb="6" eb="7">
      <t>ショ</t>
    </rPh>
    <phoneticPr fontId="2"/>
  </si>
  <si>
    <t>Ⅰ．審査の記録</t>
    <rPh sb="2" eb="4">
      <t>シンサ</t>
    </rPh>
    <rPh sb="5" eb="7">
      <t>キロク</t>
    </rPh>
    <phoneticPr fontId="2"/>
  </si>
  <si>
    <t>認定基準に対する</t>
    <rPh sb="0" eb="2">
      <t>ニンテイ</t>
    </rPh>
    <rPh sb="2" eb="4">
      <t>キジュン</t>
    </rPh>
    <rPh sb="5" eb="6">
      <t>タイ</t>
    </rPh>
    <phoneticPr fontId="2"/>
  </si>
  <si>
    <t>プログラム点検書</t>
    <rPh sb="5" eb="7">
      <t>テンケン</t>
    </rPh>
    <rPh sb="7" eb="8">
      <t>ショ</t>
    </rPh>
    <phoneticPr fontId="2"/>
  </si>
  <si>
    <t>4.2</t>
    <phoneticPr fontId="2"/>
  </si>
  <si>
    <t>4.2(1)</t>
    <phoneticPr fontId="2"/>
  </si>
  <si>
    <t>4.3</t>
    <phoneticPr fontId="2"/>
  </si>
  <si>
    <t>4.3(1)</t>
    <phoneticPr fontId="2"/>
  </si>
  <si>
    <t>5</t>
    <phoneticPr fontId="2"/>
  </si>
  <si>
    <t>5(1)</t>
    <phoneticPr fontId="2"/>
  </si>
  <si>
    <t>5(2)</t>
    <phoneticPr fontId="2"/>
  </si>
  <si>
    <t>5(3)</t>
    <phoneticPr fontId="2"/>
  </si>
  <si>
    <t>5(4)</t>
    <phoneticPr fontId="2"/>
  </si>
  <si>
    <t>6</t>
    <phoneticPr fontId="2"/>
  </si>
  <si>
    <t>6.1</t>
    <phoneticPr fontId="2"/>
  </si>
  <si>
    <t>6.1(1)</t>
    <phoneticPr fontId="2"/>
  </si>
  <si>
    <t>6.1(2)</t>
    <phoneticPr fontId="2"/>
  </si>
  <si>
    <t>6.1(3)</t>
    <phoneticPr fontId="2"/>
  </si>
  <si>
    <t>6.2</t>
    <phoneticPr fontId="2"/>
  </si>
  <si>
    <t>6.2(1)</t>
    <phoneticPr fontId="2"/>
  </si>
  <si>
    <t>分野審査</t>
    <rPh sb="0" eb="2">
      <t>ブンヤ</t>
    </rPh>
    <rPh sb="2" eb="4">
      <t>シンサ</t>
    </rPh>
    <phoneticPr fontId="2"/>
  </si>
  <si>
    <t>最終審査</t>
    <rPh sb="0" eb="2">
      <t>サイシュウ</t>
    </rPh>
    <rPh sb="2" eb="4">
      <t>シンサ</t>
    </rPh>
    <phoneticPr fontId="2"/>
  </si>
  <si>
    <t>結果</t>
    <rPh sb="0" eb="2">
      <t>ケッカ</t>
    </rPh>
    <phoneticPr fontId="2"/>
  </si>
  <si>
    <t>※ シート間でデータを参照しておりますので、直接ご使用にならないシートでも削除しないようお願いします。</t>
    <rPh sb="5" eb="6">
      <t>カン</t>
    </rPh>
    <rPh sb="11" eb="13">
      <t>サンショウ</t>
    </rPh>
    <rPh sb="22" eb="24">
      <t>チョクセツ</t>
    </rPh>
    <rPh sb="25" eb="27">
      <t>シヨウ</t>
    </rPh>
    <rPh sb="37" eb="39">
      <t>サクジョ</t>
    </rPh>
    <rPh sb="45" eb="46">
      <t>ネガ</t>
    </rPh>
    <phoneticPr fontId="2"/>
  </si>
  <si>
    <t>認定の可否案</t>
    <rPh sb="0" eb="2">
      <t>ニンテイ</t>
    </rPh>
    <rPh sb="3" eb="5">
      <t>カヒ</t>
    </rPh>
    <rPh sb="5" eb="6">
      <t>アン</t>
    </rPh>
    <phoneticPr fontId="2"/>
  </si>
  <si>
    <t>認定の場合の有効期間</t>
    <rPh sb="0" eb="2">
      <t>ニンテイ</t>
    </rPh>
    <rPh sb="3" eb="5">
      <t>バアイ</t>
    </rPh>
    <rPh sb="6" eb="8">
      <t>ユウコウ</t>
    </rPh>
    <rPh sb="8" eb="10">
      <t>キカン</t>
    </rPh>
    <phoneticPr fontId="2"/>
  </si>
  <si>
    <t>年度実施</t>
    <rPh sb="0" eb="1">
      <t>ネン</t>
    </rPh>
    <rPh sb="1" eb="2">
      <t>ド</t>
    </rPh>
    <rPh sb="2" eb="4">
      <t>ジッシ</t>
    </rPh>
    <phoneticPr fontId="2"/>
  </si>
  <si>
    <t>付記事項</t>
    <phoneticPr fontId="2"/>
  </si>
  <si>
    <t>実地審査実施日</t>
    <rPh sb="0" eb="2">
      <t>ジッチ</t>
    </rPh>
    <rPh sb="2" eb="4">
      <t>シンサ</t>
    </rPh>
    <rPh sb="4" eb="7">
      <t>ジッシビ</t>
    </rPh>
    <phoneticPr fontId="2"/>
  </si>
  <si>
    <t>追加説明書受領日</t>
    <rPh sb="0" eb="2">
      <t>ツイカ</t>
    </rPh>
    <rPh sb="2" eb="5">
      <t>セツメイショ</t>
    </rPh>
    <rPh sb="5" eb="7">
      <t>ジュリョウ</t>
    </rPh>
    <rPh sb="7" eb="8">
      <t>ビ</t>
    </rPh>
    <phoneticPr fontId="2"/>
  </si>
  <si>
    <t>改善報告書受領日</t>
    <rPh sb="0" eb="2">
      <t>カイゼン</t>
    </rPh>
    <rPh sb="2" eb="4">
      <t>ホウコク</t>
    </rPh>
    <rPh sb="4" eb="5">
      <t>ショ</t>
    </rPh>
    <rPh sb="5" eb="7">
      <t>ジュリョウ</t>
    </rPh>
    <rPh sb="7" eb="8">
      <t>ビ</t>
    </rPh>
    <phoneticPr fontId="2"/>
  </si>
  <si>
    <t>異議申立書受領日</t>
    <rPh sb="0" eb="2">
      <t>イギ</t>
    </rPh>
    <rPh sb="2" eb="5">
      <t>モウシタテショ</t>
    </rPh>
    <rPh sb="5" eb="7">
      <t>ジュリョウ</t>
    </rPh>
    <rPh sb="7" eb="8">
      <t>ビ</t>
    </rPh>
    <phoneticPr fontId="2"/>
  </si>
  <si>
    <t>年月日</t>
    <rPh sb="0" eb="3">
      <t>ネンガッピ</t>
    </rPh>
    <phoneticPr fontId="2"/>
  </si>
  <si>
    <t>報告書等提出日・受領日</t>
    <rPh sb="0" eb="4">
      <t>ホウコクショナド</t>
    </rPh>
    <rPh sb="4" eb="6">
      <t>テイシュツ</t>
    </rPh>
    <rPh sb="6" eb="7">
      <t>ビ</t>
    </rPh>
    <rPh sb="8" eb="10">
      <t>ジュリョウ</t>
    </rPh>
    <rPh sb="10" eb="11">
      <t>ビ</t>
    </rPh>
    <phoneticPr fontId="2"/>
  </si>
  <si>
    <t>分野別審査報告書提出日</t>
    <rPh sb="0" eb="2">
      <t>ブンヤ</t>
    </rPh>
    <rPh sb="2" eb="3">
      <t>ベツ</t>
    </rPh>
    <rPh sb="3" eb="5">
      <t>シンサ</t>
    </rPh>
    <rPh sb="5" eb="7">
      <t>ホウコク</t>
    </rPh>
    <rPh sb="7" eb="8">
      <t>ショ</t>
    </rPh>
    <rPh sb="8" eb="10">
      <t>テイシュツ</t>
    </rPh>
    <rPh sb="10" eb="11">
      <t>ビ</t>
    </rPh>
    <phoneticPr fontId="2"/>
  </si>
  <si>
    <t>最終審査報告書提出日</t>
    <rPh sb="0" eb="2">
      <t>サイシュウ</t>
    </rPh>
    <rPh sb="2" eb="4">
      <t>シンサ</t>
    </rPh>
    <rPh sb="4" eb="6">
      <t>ホウコク</t>
    </rPh>
    <rPh sb="6" eb="7">
      <t>ショ</t>
    </rPh>
    <rPh sb="7" eb="9">
      <t>テイシュツ</t>
    </rPh>
    <rPh sb="9" eb="10">
      <t>ビ</t>
    </rPh>
    <phoneticPr fontId="2"/>
  </si>
  <si>
    <t>作成責任者氏名</t>
    <rPh sb="0" eb="2">
      <t>サクセイ</t>
    </rPh>
    <rPh sb="2" eb="5">
      <t>セキニンシャ</t>
    </rPh>
    <rPh sb="5" eb="7">
      <t>シメイ</t>
    </rPh>
    <phoneticPr fontId="2"/>
  </si>
  <si>
    <t>認定可の場合の有効期間：</t>
    <rPh sb="0" eb="2">
      <t>ニンテイ</t>
    </rPh>
    <rPh sb="2" eb="3">
      <t>カ</t>
    </rPh>
    <rPh sb="4" eb="6">
      <t>バアイ</t>
    </rPh>
    <rPh sb="7" eb="9">
      <t>ユウコウ</t>
    </rPh>
    <rPh sb="9" eb="11">
      <t>キカン</t>
    </rPh>
    <phoneticPr fontId="2"/>
  </si>
  <si>
    <t>ここの記入漏れや誤りはすべてのプログラム点検書・審査報告書に影響します。
どうかご注意をお願いします。</t>
    <rPh sb="3" eb="5">
      <t>キニュウ</t>
    </rPh>
    <rPh sb="5" eb="6">
      <t>モ</t>
    </rPh>
    <rPh sb="8" eb="9">
      <t>アヤマ</t>
    </rPh>
    <rPh sb="20" eb="22">
      <t>テンケン</t>
    </rPh>
    <rPh sb="22" eb="23">
      <t>ショ</t>
    </rPh>
    <rPh sb="24" eb="26">
      <t>シンサ</t>
    </rPh>
    <rPh sb="26" eb="28">
      <t>ホウコク</t>
    </rPh>
    <rPh sb="28" eb="29">
      <t>ショ</t>
    </rPh>
    <rPh sb="30" eb="32">
      <t>エイキョウ</t>
    </rPh>
    <rPh sb="41" eb="43">
      <t>チュウイ</t>
    </rPh>
    <rPh sb="45" eb="46">
      <t>ネガ</t>
    </rPh>
    <phoneticPr fontId="2"/>
  </si>
  <si>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2"/>
  </si>
  <si>
    <t>・高等教育機関のJABEE対応者：JABEE対応責任者、プログラム責任者の氏名等をご記入下さい。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rPh sb="44" eb="45">
      <t>クダ</t>
    </rPh>
    <phoneticPr fontId="2"/>
  </si>
  <si>
    <t>別紙</t>
    <rPh sb="0" eb="2">
      <t>ベッシ</t>
    </rPh>
    <phoneticPr fontId="2"/>
  </si>
  <si>
    <t>認定の場合の開始年度</t>
    <rPh sb="0" eb="2">
      <t>ニンテイ</t>
    </rPh>
    <rPh sb="3" eb="5">
      <t>バアイ</t>
    </rPh>
    <rPh sb="6" eb="8">
      <t>カイシ</t>
    </rPh>
    <rPh sb="8" eb="10">
      <t>ネンド</t>
    </rPh>
    <phoneticPr fontId="2"/>
  </si>
  <si>
    <t>認定可の場合の開始年度：</t>
    <rPh sb="0" eb="2">
      <t>ニンテイ</t>
    </rPh>
    <rPh sb="2" eb="3">
      <t>カ</t>
    </rPh>
    <rPh sb="4" eb="6">
      <t>バアイ</t>
    </rPh>
    <rPh sb="7" eb="9">
      <t>カイシ</t>
    </rPh>
    <rPh sb="9" eb="10">
      <t>ネン</t>
    </rPh>
    <rPh sb="10" eb="11">
      <t>ド</t>
    </rPh>
    <phoneticPr fontId="2"/>
  </si>
  <si>
    <t>認定期間</t>
    <rPh sb="0" eb="2">
      <t>ニンテイ</t>
    </rPh>
    <rPh sb="2" eb="4">
      <t>キカン</t>
    </rPh>
    <phoneticPr fontId="2"/>
  </si>
  <si>
    <t>認定開始年度</t>
    <rPh sb="0" eb="2">
      <t>ニンテイ</t>
    </rPh>
    <rPh sb="2" eb="4">
      <t>カイシ</t>
    </rPh>
    <rPh sb="4" eb="6">
      <t>ネンド</t>
    </rPh>
    <phoneticPr fontId="2"/>
  </si>
  <si>
    <t>認定の可否</t>
    <rPh sb="0" eb="2">
      <t>ニンテイ</t>
    </rPh>
    <rPh sb="3" eb="5">
      <t>カヒ</t>
    </rPh>
    <phoneticPr fontId="2"/>
  </si>
  <si>
    <t>審査チームメンバーへの初連絡(今後の連絡方法の確認等)</t>
    <rPh sb="0" eb="2">
      <t>シンサ</t>
    </rPh>
    <rPh sb="11" eb="12">
      <t>ハツ</t>
    </rPh>
    <rPh sb="12" eb="14">
      <t>レンラク</t>
    </rPh>
    <rPh sb="15" eb="17">
      <t>コンゴ</t>
    </rPh>
    <rPh sb="18" eb="20">
      <t>レンラク</t>
    </rPh>
    <rPh sb="20" eb="22">
      <t>ホウホウ</t>
    </rPh>
    <rPh sb="23" eb="26">
      <t>カクニントウ</t>
    </rPh>
    <phoneticPr fontId="2"/>
  </si>
  <si>
    <t>化学及び関連のエンジニアリング分野</t>
  </si>
  <si>
    <t>機械及び関連の工学分野</t>
  </si>
  <si>
    <t>地球・資源及び関連のエンジニアリング分野</t>
  </si>
  <si>
    <t>電子情報通信・コンピュータ及び関連の工学分野</t>
  </si>
  <si>
    <t>情報および情報関連分野</t>
  </si>
  <si>
    <t>電気・電子・情報通信およびその関連分野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</si>
  <si>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</si>
  <si>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</si>
  <si>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</si>
  <si>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</si>
  <si>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</si>
  <si>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</si>
  <si>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</si>
  <si>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</si>
  <si>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</si>
  <si>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</si>
  <si>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分野名</t>
    <rPh sb="0" eb="2">
      <t>ブンヤ</t>
    </rPh>
    <rPh sb="2" eb="3">
      <t>メイ</t>
    </rPh>
    <phoneticPr fontId="2"/>
  </si>
  <si>
    <t>CS（コンピュータ科学）分野</t>
  </si>
  <si>
    <t>IS（情報システム）分野</t>
  </si>
  <si>
    <t>情報一般分野</t>
  </si>
  <si>
    <t>建築設計・計画系分野</t>
  </si>
  <si>
    <t>（「審査年度前年度修了生の同一性確認結果」に対する分野別審査委員会の審議結果）</t>
    <rPh sb="22" eb="23">
      <t>タイ</t>
    </rPh>
    <phoneticPr fontId="2"/>
  </si>
  <si>
    <t>（「審査年度前年度修了生の同一性確認結果」に対する認定・審査調整委員会の審議結果）</t>
    <phoneticPr fontId="2"/>
  </si>
  <si>
    <t>ここには，経時的な行動記録，検討事項等を書く。(以下は「審査の手引き」に基づく参考)</t>
    <rPh sb="24" eb="26">
      <t>イカ</t>
    </rPh>
    <rPh sb="28" eb="30">
      <t>シンサ</t>
    </rPh>
    <rPh sb="31" eb="33">
      <t>テビ</t>
    </rPh>
    <rPh sb="36" eb="37">
      <t>モト</t>
    </rPh>
    <rPh sb="39" eb="41">
      <t>サンコウ</t>
    </rPh>
    <phoneticPr fontId="2"/>
  </si>
  <si>
    <t>自己点検書受領確認(審査チーム全員)</t>
    <rPh sb="0" eb="2">
      <t>ジコ</t>
    </rPh>
    <rPh sb="2" eb="4">
      <t>テンケン</t>
    </rPh>
    <rPh sb="4" eb="5">
      <t>ショ</t>
    </rPh>
    <rPh sb="5" eb="7">
      <t>ジュリョウ</t>
    </rPh>
    <rPh sb="7" eb="9">
      <t>カクニン</t>
    </rPh>
    <rPh sb="10" eb="12">
      <t>シンサ</t>
    </rPh>
    <rPh sb="15" eb="17">
      <t>ゼンイン</t>
    </rPh>
    <phoneticPr fontId="2"/>
  </si>
  <si>
    <t>審査員研修会で得た情報の審査チームへの伝達</t>
    <rPh sb="0" eb="3">
      <t>シンサイン</t>
    </rPh>
    <rPh sb="3" eb="6">
      <t>ケンシュウカイ</t>
    </rPh>
    <rPh sb="7" eb="8">
      <t>エ</t>
    </rPh>
    <rPh sb="9" eb="11">
      <t>ジョウホウ</t>
    </rPh>
    <rPh sb="12" eb="14">
      <t>シンサ</t>
    </rPh>
    <rPh sb="19" eb="21">
      <t>デンタツ</t>
    </rPh>
    <phoneticPr fontId="2"/>
  </si>
  <si>
    <t>追加説明書の審査チームメンバーへの回送</t>
    <rPh sb="0" eb="2">
      <t>ツイカ</t>
    </rPh>
    <rPh sb="2" eb="5">
      <t>セツメイショ</t>
    </rPh>
    <rPh sb="6" eb="8">
      <t>シンサ</t>
    </rPh>
    <rPh sb="17" eb="19">
      <t>カイソウ</t>
    </rPh>
    <phoneticPr fontId="2"/>
  </si>
  <si>
    <t>追加説明書に対する審査チームメンバーからの意見聴取</t>
    <rPh sb="0" eb="2">
      <t>ツイカ</t>
    </rPh>
    <rPh sb="2" eb="5">
      <t>セツメイショ</t>
    </rPh>
    <rPh sb="6" eb="7">
      <t>タイ</t>
    </rPh>
    <rPh sb="9" eb="11">
      <t>シンサ</t>
    </rPh>
    <rPh sb="21" eb="23">
      <t>イケン</t>
    </rPh>
    <rPh sb="23" eb="25">
      <t>チョウシュ</t>
    </rPh>
    <phoneticPr fontId="2"/>
  </si>
  <si>
    <t>異議申立書・改善報告書の受領またはこれらの提出がないことの確認</t>
    <rPh sb="0" eb="2">
      <t>イギ</t>
    </rPh>
    <rPh sb="2" eb="5">
      <t>モウシタテショ</t>
    </rPh>
    <rPh sb="6" eb="8">
      <t>カイゼン</t>
    </rPh>
    <rPh sb="8" eb="11">
      <t>ホウコクショ</t>
    </rPh>
    <rPh sb="12" eb="14">
      <t>ジュリョウ</t>
    </rPh>
    <rPh sb="21" eb="23">
      <t>テイシュツ</t>
    </rPh>
    <rPh sb="29" eb="31">
      <t>カクニン</t>
    </rPh>
    <phoneticPr fontId="2"/>
  </si>
  <si>
    <t>追加説明書の受領または追加説明書の提出がないことの確認</t>
    <rPh sb="0" eb="2">
      <t>ツイカ</t>
    </rPh>
    <rPh sb="2" eb="5">
      <t>セツメイショ</t>
    </rPh>
    <rPh sb="6" eb="8">
      <t>ジュリョウ</t>
    </rPh>
    <rPh sb="11" eb="13">
      <t>ツイカ</t>
    </rPh>
    <rPh sb="13" eb="16">
      <t>セツメイショ</t>
    </rPh>
    <rPh sb="17" eb="19">
      <t>テイシュツ</t>
    </rPh>
    <rPh sb="25" eb="27">
      <t>カクニン</t>
    </rPh>
    <phoneticPr fontId="2"/>
  </si>
  <si>
    <t>異議申立書・改善報告書の審査チームメンバーへの回送</t>
    <rPh sb="0" eb="2">
      <t>イギ</t>
    </rPh>
    <rPh sb="2" eb="5">
      <t>モウシタテショ</t>
    </rPh>
    <rPh sb="6" eb="8">
      <t>カイゼン</t>
    </rPh>
    <rPh sb="8" eb="11">
      <t>ホウコクショ</t>
    </rPh>
    <rPh sb="12" eb="14">
      <t>シンサ</t>
    </rPh>
    <rPh sb="23" eb="25">
      <t>カイソウ</t>
    </rPh>
    <phoneticPr fontId="2"/>
  </si>
  <si>
    <t>異議申立書・改善報告書に対する審査チームメンバーからの意見聴取</t>
    <rPh sb="0" eb="2">
      <t>イギ</t>
    </rPh>
    <rPh sb="2" eb="5">
      <t>モウシタテショ</t>
    </rPh>
    <rPh sb="6" eb="8">
      <t>カイゼン</t>
    </rPh>
    <rPh sb="8" eb="11">
      <t>ホウコクショ</t>
    </rPh>
    <rPh sb="12" eb="13">
      <t>タイ</t>
    </rPh>
    <rPh sb="15" eb="17">
      <t>シンサ</t>
    </rPh>
    <rPh sb="27" eb="29">
      <t>イケン</t>
    </rPh>
    <rPh sb="29" eb="31">
      <t>チョウシュ</t>
    </rPh>
    <phoneticPr fontId="2"/>
  </si>
  <si>
    <t>前回新規･継続審査判定</t>
    <rPh sb="0" eb="2">
      <t>ゼンカイ</t>
    </rPh>
    <rPh sb="2" eb="4">
      <t>シンキ</t>
    </rPh>
    <rPh sb="5" eb="7">
      <t>ケイゾク</t>
    </rPh>
    <rPh sb="7" eb="9">
      <t>シンサ</t>
    </rPh>
    <rPh sb="9" eb="11">
      <t>ハンテイ</t>
    </rPh>
    <phoneticPr fontId="2"/>
  </si>
  <si>
    <t>前回新規・継続審査の判定</t>
    <rPh sb="0" eb="2">
      <t>ゼンカイ</t>
    </rPh>
    <rPh sb="2" eb="4">
      <t>シンキ</t>
    </rPh>
    <rPh sb="5" eb="7">
      <t>ケイゾク</t>
    </rPh>
    <rPh sb="7" eb="9">
      <t>シンサ</t>
    </rPh>
    <rPh sb="10" eb="12">
      <t>ハンテイ</t>
    </rPh>
    <phoneticPr fontId="2"/>
  </si>
  <si>
    <t>（審査チームの確認結果）</t>
  </si>
  <si>
    <t>中間審査の
判定</t>
    <rPh sb="0" eb="2">
      <t>チュウカン</t>
    </rPh>
    <rPh sb="2" eb="4">
      <t>シンサ</t>
    </rPh>
    <rPh sb="6" eb="8">
      <t>ハンテイ</t>
    </rPh>
    <phoneticPr fontId="2"/>
  </si>
  <si>
    <r>
      <t xml:space="preserve">次回審査項目
</t>
    </r>
    <r>
      <rPr>
        <sz val="10"/>
        <rFont val="ＭＳ Ｐゴシック"/>
        <family val="3"/>
        <charset val="128"/>
      </rPr>
      <t>(次回が中間審査の場合)</t>
    </r>
    <rPh sb="0" eb="2">
      <t>ジカイ</t>
    </rPh>
    <rPh sb="2" eb="4">
      <t>シンサ</t>
    </rPh>
    <rPh sb="4" eb="6">
      <t>コウモク</t>
    </rPh>
    <rPh sb="8" eb="10">
      <t>ジカイ</t>
    </rPh>
    <rPh sb="11" eb="13">
      <t>チュウカン</t>
    </rPh>
    <rPh sb="13" eb="15">
      <t>シンサ</t>
    </rPh>
    <rPh sb="16" eb="18">
      <t>バアイ</t>
    </rPh>
    <phoneticPr fontId="2"/>
  </si>
  <si>
    <t>3.3</t>
    <phoneticPr fontId="2"/>
  </si>
  <si>
    <t>(d)該当する分野の専門技術に関する知識とそれらを問題解決に応用できる能力</t>
    <phoneticPr fontId="2"/>
  </si>
  <si>
    <t>3.3(1)</t>
    <phoneticPr fontId="2"/>
  </si>
  <si>
    <t>3.3(2)</t>
    <phoneticPr fontId="2"/>
  </si>
  <si>
    <t>3.3(3)</t>
    <phoneticPr fontId="2"/>
  </si>
  <si>
    <t>3.3(4)</t>
    <phoneticPr fontId="2"/>
  </si>
  <si>
    <t>点検項目</t>
    <phoneticPr fontId="2"/>
  </si>
  <si>
    <t>§1</t>
    <phoneticPr fontId="2"/>
  </si>
  <si>
    <t>異議申立書・改善報告書とそれに対する処置</t>
    <phoneticPr fontId="2"/>
  </si>
  <si>
    <t>認定・審査調整委員会</t>
    <phoneticPr fontId="2"/>
  </si>
  <si>
    <t>異議申立書・改善報告書とそれに対する処置</t>
    <phoneticPr fontId="2"/>
  </si>
  <si>
    <t>付記事項</t>
    <phoneticPr fontId="2"/>
  </si>
  <si>
    <t>・コピー、貼り付けをされる際の注意</t>
    <rPh sb="5" eb="6">
      <t>ハ</t>
    </rPh>
    <rPh sb="7" eb="8">
      <t>ツ</t>
    </rPh>
    <rPh sb="13" eb="14">
      <t>サイ</t>
    </rPh>
    <rPh sb="15" eb="17">
      <t>チュウイ</t>
    </rPh>
    <phoneticPr fontId="2"/>
  </si>
  <si>
    <t>プログラム情報</t>
    <rPh sb="5" eb="7">
      <t>ジョウホウ</t>
    </rPh>
    <phoneticPr fontId="2"/>
  </si>
  <si>
    <t>審査チーム行動記録</t>
    <rPh sb="0" eb="2">
      <t>シンサ</t>
    </rPh>
    <rPh sb="5" eb="7">
      <t>コウドウ</t>
    </rPh>
    <rPh sb="7" eb="9">
      <t>キロク</t>
    </rPh>
    <phoneticPr fontId="2"/>
  </si>
  <si>
    <t>→1(1)(b)</t>
    <phoneticPr fontId="2"/>
  </si>
  <si>
    <t>→1(1)©</t>
    <phoneticPr fontId="2"/>
  </si>
  <si>
    <t>→1(1)(d)</t>
    <phoneticPr fontId="2"/>
  </si>
  <si>
    <t>→1(1)(e)</t>
    <phoneticPr fontId="2"/>
  </si>
  <si>
    <t>→1(1)(f)</t>
    <phoneticPr fontId="2"/>
  </si>
  <si>
    <t>基準１ 学習・教育到達目標の設定と公開</t>
    <rPh sb="9" eb="11">
      <t>トウタツ</t>
    </rPh>
    <phoneticPr fontId="2"/>
  </si>
  <si>
    <t>基準２ 教育手段</t>
    <rPh sb="4" eb="6">
      <t>キョウイク</t>
    </rPh>
    <rPh sb="6" eb="8">
      <t>シュダン</t>
    </rPh>
    <phoneticPr fontId="2"/>
  </si>
  <si>
    <t>基準３ 学習・教育到達目標の達成</t>
    <rPh sb="4" eb="6">
      <t>ガクシュウ</t>
    </rPh>
    <rPh sb="7" eb="9">
      <t>キョウイク</t>
    </rPh>
    <rPh sb="9" eb="11">
      <t>トウタツ</t>
    </rPh>
    <rPh sb="11" eb="13">
      <t>モクヒョウ</t>
    </rPh>
    <rPh sb="14" eb="16">
      <t>タッセイ</t>
    </rPh>
    <phoneticPr fontId="2"/>
  </si>
  <si>
    <t>基準４ 教育改善</t>
    <rPh sb="6" eb="8">
      <t>カイゼン</t>
    </rPh>
    <phoneticPr fontId="2"/>
  </si>
  <si>
    <t>審査年度前年度修了生の同一性確認結果
（新規審査かつ審査年度前年度からの認定希望がある場合のみ記入）</t>
    <rPh sb="21" eb="23">
      <t>シンキ</t>
    </rPh>
    <rPh sb="23" eb="25">
      <t>シンサ</t>
    </rPh>
    <rPh sb="27" eb="29">
      <t>シンサ</t>
    </rPh>
    <rPh sb="29" eb="31">
      <t>ネンド</t>
    </rPh>
    <rPh sb="31" eb="34">
      <t>ゼンネンド</t>
    </rPh>
    <rPh sb="37" eb="39">
      <t>ニンテイ</t>
    </rPh>
    <rPh sb="39" eb="41">
      <t>キボウ</t>
    </rPh>
    <rPh sb="44" eb="46">
      <t>バアイ</t>
    </rPh>
    <rPh sb="48" eb="50">
      <t>キニュウ</t>
    </rPh>
    <phoneticPr fontId="2"/>
  </si>
  <si>
    <t>プログラム点検書(実地審査前)の審査チームメンバー全員からの受領確認</t>
    <rPh sb="5" eb="7">
      <t>テンケン</t>
    </rPh>
    <rPh sb="7" eb="8">
      <t>ショ</t>
    </rPh>
    <rPh sb="9" eb="11">
      <t>ジッチ</t>
    </rPh>
    <rPh sb="11" eb="13">
      <t>シンサ</t>
    </rPh>
    <rPh sb="13" eb="14">
      <t>マエ</t>
    </rPh>
    <rPh sb="16" eb="18">
      <t>シンサ</t>
    </rPh>
    <rPh sb="25" eb="27">
      <t>ゼンイン</t>
    </rPh>
    <rPh sb="30" eb="32">
      <t>ジュリョウ</t>
    </rPh>
    <rPh sb="32" eb="34">
      <t>カクニン</t>
    </rPh>
    <phoneticPr fontId="2"/>
  </si>
  <si>
    <t>プログラム点検書(実地審査前)に基づく、プログラム運営組織への質問ならびに補足資料準備等の要請</t>
    <rPh sb="5" eb="7">
      <t>テンケン</t>
    </rPh>
    <rPh sb="7" eb="8">
      <t>ショ</t>
    </rPh>
    <rPh sb="16" eb="17">
      <t>モト</t>
    </rPh>
    <rPh sb="25" eb="27">
      <t>ウンエイ</t>
    </rPh>
    <rPh sb="27" eb="29">
      <t>ソシキ</t>
    </rPh>
    <rPh sb="31" eb="33">
      <t>シツモン</t>
    </rPh>
    <rPh sb="37" eb="39">
      <t>ホソク</t>
    </rPh>
    <rPh sb="39" eb="41">
      <t>シリョウ</t>
    </rPh>
    <rPh sb="41" eb="43">
      <t>ジュンビ</t>
    </rPh>
    <rPh sb="43" eb="44">
      <t>トウ</t>
    </rPh>
    <rPh sb="45" eb="47">
      <t>ヨウセイ</t>
    </rPh>
    <phoneticPr fontId="2"/>
  </si>
  <si>
    <t>(実地審査最終面談時）*</t>
    <rPh sb="1" eb="3">
      <t>ジッチ</t>
    </rPh>
    <rPh sb="3" eb="5">
      <t>シンサ</t>
    </rPh>
    <rPh sb="5" eb="7">
      <t>サイシュウ</t>
    </rPh>
    <rPh sb="7" eb="9">
      <t>メンダン</t>
    </rPh>
    <rPh sb="9" eb="10">
      <t>ジ</t>
    </rPh>
    <phoneticPr fontId="2"/>
  </si>
  <si>
    <t>（電気・電子・情報の旧分野も選択可）</t>
    <rPh sb="1" eb="3">
      <t>デンキ</t>
    </rPh>
    <rPh sb="4" eb="6">
      <t>デンシ</t>
    </rPh>
    <rPh sb="7" eb="9">
      <t>ジョウホウ</t>
    </rPh>
    <rPh sb="10" eb="11">
      <t>キュウ</t>
    </rPh>
    <rPh sb="11" eb="13">
      <t>ブンヤ</t>
    </rPh>
    <rPh sb="14" eb="16">
      <t>センタク</t>
    </rPh>
    <rPh sb="16" eb="17">
      <t>カ</t>
    </rPh>
    <phoneticPr fontId="2"/>
  </si>
  <si>
    <t>旧基準・学士/修士用</t>
    <rPh sb="0" eb="3">
      <t>キュウキジュン</t>
    </rPh>
    <rPh sb="4" eb="6">
      <t>ガクシ</t>
    </rPh>
    <rPh sb="7" eb="9">
      <t>シュウシ</t>
    </rPh>
    <rPh sb="9" eb="10">
      <t>ヨウ</t>
    </rPh>
    <phoneticPr fontId="2"/>
  </si>
  <si>
    <t>化学および化学関連分野</t>
    <phoneticPr fontId="2"/>
  </si>
  <si>
    <t>機械および機械関連分野</t>
    <phoneticPr fontId="2"/>
  </si>
  <si>
    <t>材料および材料関連分野</t>
    <phoneticPr fontId="2"/>
  </si>
  <si>
    <t>地球・資源およびその関連分野</t>
    <phoneticPr fontId="2"/>
  </si>
  <si>
    <t>土木および土木関連分野</t>
    <phoneticPr fontId="2"/>
  </si>
  <si>
    <t>農業工学関連分野</t>
    <phoneticPr fontId="2"/>
  </si>
  <si>
    <t>工学（融合複合・新領域）関連分野</t>
    <phoneticPr fontId="2"/>
  </si>
  <si>
    <t>建築学および建築学関連分野</t>
    <phoneticPr fontId="2"/>
  </si>
  <si>
    <t>物理・応用物理学関連分野</t>
    <phoneticPr fontId="2"/>
  </si>
  <si>
    <t>経営工学関連分野</t>
    <phoneticPr fontId="2"/>
  </si>
  <si>
    <t>農学一般関連分野</t>
    <phoneticPr fontId="2"/>
  </si>
  <si>
    <t>森林および森林関連分野</t>
    <rPh sb="5" eb="7">
      <t>シンリン</t>
    </rPh>
    <phoneticPr fontId="2"/>
  </si>
  <si>
    <t>環境工学およびその関連分野</t>
    <phoneticPr fontId="2"/>
  </si>
  <si>
    <t>生物工学および生物工学関連分野</t>
    <rPh sb="7" eb="9">
      <t>セイブツ</t>
    </rPh>
    <rPh sb="9" eb="11">
      <t>コウガク</t>
    </rPh>
    <phoneticPr fontId="2"/>
  </si>
  <si>
    <t>→1(2)(e)
→1(2)(i)</t>
    <phoneticPr fontId="2"/>
  </si>
  <si>
    <t>→1(2)(h)
→1(2)(i)</t>
    <phoneticPr fontId="2"/>
  </si>
  <si>
    <t>→2.1(1)</t>
    <phoneticPr fontId="2"/>
  </si>
  <si>
    <t>→2.1(2),
  2.2(1)</t>
    <phoneticPr fontId="2"/>
  </si>
  <si>
    <t>→2.5(1)</t>
    <phoneticPr fontId="2"/>
  </si>
  <si>
    <t>年（次回は　　　　　　　）</t>
    <rPh sb="0" eb="1">
      <t>ネン</t>
    </rPh>
    <rPh sb="2" eb="4">
      <t>ジカイ</t>
    </rPh>
    <phoneticPr fontId="2"/>
  </si>
  <si>
    <t>　年（次回は　　　　　　　　　　　　　　　）</t>
    <rPh sb="1" eb="2">
      <t>ネン</t>
    </rPh>
    <rPh sb="3" eb="5">
      <t>ジカイ</t>
    </rPh>
    <phoneticPr fontId="2"/>
  </si>
  <si>
    <t>年（次回は　　　　　　　　）</t>
    <rPh sb="0" eb="1">
      <t>ネン</t>
    </rPh>
    <rPh sb="2" eb="4">
      <t>ジカイ</t>
    </rPh>
    <phoneticPr fontId="2"/>
  </si>
  <si>
    <r>
      <t xml:space="preserve">(h)与えられた制約の下で計画的に仕事を進め、まとめる能力
</t>
    </r>
    <r>
      <rPr>
        <sz val="6"/>
        <rFont val="ＭＳ 明朝"/>
        <family val="1"/>
        <charset val="128"/>
      </rPr>
      <t>※「認定基準の解説(2010-2015)」の基準1(1)(h)で学習・教育目標にチームワーク力を含むことが望まれている。</t>
    </r>
    <phoneticPr fontId="2"/>
  </si>
  <si>
    <r>
      <t xml:space="preserve">(e)種々の科学、技術および情報を利用して社会の要求を解決するためのデザイン能力
</t>
    </r>
    <r>
      <rPr>
        <sz val="6"/>
        <rFont val="ＭＳ 明朝"/>
        <family val="1"/>
        <charset val="128"/>
      </rPr>
      <t>※「認定基準の解説(2010-2015)」の基準1(1)(e)で学習・教育目標にチームワーク力を含むことが求められている。</t>
    </r>
    <phoneticPr fontId="2"/>
  </si>
  <si>
    <t>（「審査年度前年度修了生の同一性確認結果」に×があった時の審査チームのコメント）</t>
    <phoneticPr fontId="2"/>
  </si>
  <si>
    <t>電気・電子及び関連の工学分野</t>
    <phoneticPr fontId="2"/>
  </si>
  <si>
    <t>電気・電子</t>
    <rPh sb="0" eb="2">
      <t>デンキ</t>
    </rPh>
    <rPh sb="3" eb="5">
      <t>デンシ</t>
    </rPh>
    <phoneticPr fontId="2"/>
  </si>
  <si>
    <t>・「基本事項」シートはプログラム点検書（実地審査前）の「基本事項」シートとまったく同じ形式・内容ですので
　作業の効率化のために記入済みのプログラム点検書（実地審査前）の「基本事項」シートをコピーして利用する
　ことが可能です。シート全体をコピーする場合は、本プログラム点検書・審査報告書に元々あった「基本事項」
　シートは削除し、プログラム点検書（実地審査前）からコピーしたシートの名称を「基本事項」としてください。</t>
    <rPh sb="20" eb="22">
      <t>ジッチ</t>
    </rPh>
    <rPh sb="24" eb="25">
      <t>マエ</t>
    </rPh>
    <rPh sb="86" eb="88">
      <t>キホン</t>
    </rPh>
    <rPh sb="88" eb="90">
      <t>ジコウ</t>
    </rPh>
    <rPh sb="117" eb="119">
      <t>ゼンタイ</t>
    </rPh>
    <rPh sb="125" eb="127">
      <t>バアイ</t>
    </rPh>
    <rPh sb="129" eb="130">
      <t>ホン</t>
    </rPh>
    <rPh sb="145" eb="147">
      <t>モトモト</t>
    </rPh>
    <rPh sb="162" eb="164">
      <t>サクジョ</t>
    </rPh>
    <rPh sb="192" eb="194">
      <t>メイショウ</t>
    </rPh>
    <rPh sb="196" eb="198">
      <t>キホン</t>
    </rPh>
    <rPh sb="198" eb="200">
      <t>ジコウ</t>
    </rPh>
    <phoneticPr fontId="2"/>
  </si>
  <si>
    <t>審査種類</t>
  </si>
  <si>
    <t>プログラム名（和文）</t>
  </si>
  <si>
    <t>プログラム運営組織名
(学校名・学部学科名)</t>
  </si>
  <si>
    <t>認定分野</t>
  </si>
  <si>
    <t>審査チーム派遣機関</t>
  </si>
  <si>
    <t>実地審査実施日</t>
  </si>
  <si>
    <t>作成責任者氏名</t>
  </si>
  <si>
    <t>氏名</t>
  </si>
  <si>
    <t>所属</t>
  </si>
  <si>
    <t>職名</t>
  </si>
  <si>
    <t>専門分野</t>
  </si>
  <si>
    <t>審査チーム構成</t>
  </si>
  <si>
    <t>高等教育機関のJABEE対応者</t>
  </si>
  <si>
    <t>分担</t>
  </si>
  <si>
    <t>JABEE対応責任者</t>
  </si>
  <si>
    <t>プログラム責任者</t>
  </si>
  <si>
    <t>※ Microsoft Excel 2007 以降のバージョンに対応しています。</t>
    <rPh sb="23" eb="25">
      <t>イコウ</t>
    </rPh>
    <rPh sb="32" eb="34">
      <t>タイオウ</t>
    </rPh>
    <phoneticPr fontId="2"/>
  </si>
  <si>
    <t>・ 不要な箇所を変更できないようにワークシートを保護しています。しかし、ExcelのバージョンやOSによっては、保護されたままでは不具合が生じる場合があります。ワークシートで、「校閲」タブの「シート保護の解除」をクリックすると、ワークシートが自由に編集できるようになります。
　ただし、式を利用して記入を簡略化させていますので、保護を解除する場合は式が含まれるセルに上書きをしないよう、ご注意ください。</t>
    <rPh sb="2" eb="4">
      <t>フヨウ</t>
    </rPh>
    <rPh sb="5" eb="7">
      <t>カショ</t>
    </rPh>
    <rPh sb="8" eb="10">
      <t>ヘンコウ</t>
    </rPh>
    <rPh sb="24" eb="26">
      <t>ホゴ</t>
    </rPh>
    <rPh sb="56" eb="58">
      <t>ホゴ</t>
    </rPh>
    <rPh sb="69" eb="70">
      <t>ショウ</t>
    </rPh>
    <rPh sb="72" eb="74">
      <t>バアイ</t>
    </rPh>
    <rPh sb="121" eb="123">
      <t>ジユウ</t>
    </rPh>
    <rPh sb="124" eb="126">
      <t>ヘンシュウ</t>
    </rPh>
    <rPh sb="145" eb="147">
      <t>リヨウ</t>
    </rPh>
    <rPh sb="149" eb="151">
      <t>キニュウ</t>
    </rPh>
    <rPh sb="152" eb="155">
      <t>カンリャクカ</t>
    </rPh>
    <rPh sb="164" eb="166">
      <t>ホゴ</t>
    </rPh>
    <rPh sb="167" eb="169">
      <t>カイジョ</t>
    </rPh>
    <rPh sb="171" eb="173">
      <t>バアイ</t>
    </rPh>
    <rPh sb="176" eb="177">
      <t>フク</t>
    </rPh>
    <rPh sb="183" eb="185">
      <t>ウワガ</t>
    </rPh>
    <rPh sb="194" eb="196">
      <t>チュウイ</t>
    </rPh>
    <phoneticPr fontId="2"/>
  </si>
  <si>
    <t>1(1)</t>
  </si>
  <si>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</si>
  <si>
    <t>1(2)</t>
  </si>
  <si>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</si>
  <si>
    <t>■表題ワークシート（(1)～(5)）について</t>
    <rPh sb="1" eb="3">
      <t>ヒョウダイ</t>
    </rPh>
    <phoneticPr fontId="2"/>
  </si>
  <si>
    <t>・「(1)～(4) 審査結果と指摘事項」の記入内容（黄色セル）を「(2)～(5) 審査結果と指摘事項」で流用する場合は、以下のようにセルのコピーを取ってから、それらを編集されると便利です。</t>
    <rPh sb="10" eb="12">
      <t>シンサ</t>
    </rPh>
    <rPh sb="12" eb="14">
      <t>ケッカ</t>
    </rPh>
    <rPh sb="15" eb="17">
      <t>シテキ</t>
    </rPh>
    <rPh sb="17" eb="19">
      <t>ジコウ</t>
    </rPh>
    <rPh sb="21" eb="23">
      <t>キニュウ</t>
    </rPh>
    <rPh sb="23" eb="25">
      <t>ナイヨウ</t>
    </rPh>
    <rPh sb="26" eb="28">
      <t>キイロ</t>
    </rPh>
    <rPh sb="41" eb="43">
      <t>シンサ</t>
    </rPh>
    <rPh sb="43" eb="45">
      <t>ケッカ</t>
    </rPh>
    <rPh sb="46" eb="48">
      <t>シテキ</t>
    </rPh>
    <rPh sb="48" eb="50">
      <t>ジコウ</t>
    </rPh>
    <rPh sb="52" eb="54">
      <t>リュウヨウ</t>
    </rPh>
    <rPh sb="56" eb="58">
      <t>バアイ</t>
    </rPh>
    <rPh sb="60" eb="62">
      <t>イカ</t>
    </rPh>
    <rPh sb="73" eb="74">
      <t>ト</t>
    </rPh>
    <rPh sb="83" eb="85">
      <t>ヘンシュウ</t>
    </rPh>
    <rPh sb="89" eb="91">
      <t>ベンリ</t>
    </rPh>
    <phoneticPr fontId="2"/>
  </si>
  <si>
    <t>Ⅱ．審査チームの所見</t>
    <phoneticPr fontId="2"/>
  </si>
  <si>
    <t>Ⅲ．審査年度前年度修了生の同一性確認結果</t>
    <phoneticPr fontId="2"/>
  </si>
  <si>
    <t>Ⅳ．</t>
    <phoneticPr fontId="2"/>
  </si>
  <si>
    <t>Ⅲ．審査チームの所見</t>
    <phoneticPr fontId="2"/>
  </si>
  <si>
    <t>Ⅳ．審査年度前年度修了生の同一性確認結果</t>
    <phoneticPr fontId="2"/>
  </si>
  <si>
    <t>Ⅴ．総合評価</t>
    <rPh sb="2" eb="6">
      <t>ソウゴウヒョウカ</t>
    </rPh>
    <phoneticPr fontId="2"/>
  </si>
  <si>
    <t>Ⅵ．</t>
    <phoneticPr fontId="2"/>
  </si>
  <si>
    <t>Ⅳ．審査年度前年度修了生の同一性確認結果
　　 及び分野別審査委員会の審議結果</t>
    <rPh sb="24" eb="25">
      <t>オヨ</t>
    </rPh>
    <phoneticPr fontId="2"/>
  </si>
  <si>
    <t>Ⅵ．委員会での審議・調整</t>
    <rPh sb="2" eb="5">
      <t>イインカイ</t>
    </rPh>
    <rPh sb="7" eb="9">
      <t>シンギ</t>
    </rPh>
    <rPh sb="10" eb="12">
      <t>チョウセイ</t>
    </rPh>
    <phoneticPr fontId="2"/>
  </si>
  <si>
    <t>Ⅶ．</t>
    <phoneticPr fontId="2"/>
  </si>
  <si>
    <t>Ⅳ．審査年度前年度修了生の同一性確認結果
　　 及び分野別審査委員会、認定・審査調整委員会の審議結果</t>
    <rPh sb="24" eb="25">
      <t>オヨ</t>
    </rPh>
    <phoneticPr fontId="2"/>
  </si>
  <si>
    <t>Ⅴ．認定判定</t>
    <rPh sb="2" eb="4">
      <t>ニンテイ</t>
    </rPh>
    <rPh sb="4" eb="6">
      <t>ハンテイ</t>
    </rPh>
    <phoneticPr fontId="2"/>
  </si>
  <si>
    <t>「行動記録」の作成手順</t>
    <rPh sb="1" eb="3">
      <t>コウドウ</t>
    </rPh>
    <rPh sb="3" eb="5">
      <t>キロク</t>
    </rPh>
    <rPh sb="7" eb="9">
      <t>サクセイ</t>
    </rPh>
    <rPh sb="9" eb="11">
      <t>テジュン</t>
    </rPh>
    <phoneticPr fontId="2"/>
  </si>
  <si>
    <t>「基本事項」の作成手順</t>
    <rPh sb="1" eb="3">
      <t>キホン</t>
    </rPh>
    <rPh sb="3" eb="5">
      <t>ジコウ</t>
    </rPh>
    <rPh sb="7" eb="9">
      <t>サクセイ</t>
    </rPh>
    <rPh sb="9" eb="11">
      <t>テジュン</t>
    </rPh>
    <phoneticPr fontId="2"/>
  </si>
  <si>
    <t>「審査項目と前回審査の結果」の作成手順</t>
    <rPh sb="1" eb="3">
      <t>シンサ</t>
    </rPh>
    <rPh sb="3" eb="5">
      <t>コウモク</t>
    </rPh>
    <rPh sb="6" eb="8">
      <t>ゼンカイ</t>
    </rPh>
    <rPh sb="8" eb="10">
      <t>シンサ</t>
    </rPh>
    <rPh sb="11" eb="13">
      <t>ケッカ</t>
    </rPh>
    <rPh sb="15" eb="17">
      <t>サクセイ</t>
    </rPh>
    <rPh sb="17" eb="19">
      <t>テジュン</t>
    </rPh>
    <phoneticPr fontId="2"/>
  </si>
  <si>
    <t>「基本事項」は認定審査に関する基本情報を記入するワークシートです。</t>
    <rPh sb="1" eb="3">
      <t>キホン</t>
    </rPh>
    <rPh sb="3" eb="5">
      <t>ジコウ</t>
    </rPh>
    <rPh sb="7" eb="9">
      <t>ニンテイ</t>
    </rPh>
    <rPh sb="9" eb="11">
      <t>シンサ</t>
    </rPh>
    <rPh sb="12" eb="13">
      <t>カン</t>
    </rPh>
    <rPh sb="15" eb="17">
      <t>キホン</t>
    </rPh>
    <rPh sb="17" eb="19">
      <t>ジョウホウ</t>
    </rPh>
    <rPh sb="20" eb="22">
      <t>キニュウ</t>
    </rPh>
    <phoneticPr fontId="2"/>
  </si>
  <si>
    <t>・  「審査項目と前回審査の結果」には当該プログラムが過去6年以内に受審した新規審査又は認定継続審査の結果を記入し、さらにその結果中間審査が実施された場合はその結果も記入してください。その際、対応する適用基準の表に正しく記入されたか十分に確認をお願いします。前回の審査結果をコピー／ペーストして記入することも可能ですが、その際は元のデータが正しいものかどうかを十分に確認してから実施するようお願いします。</t>
    <rPh sb="34" eb="35">
      <t>ジュ</t>
    </rPh>
    <rPh sb="35" eb="36">
      <t>シン</t>
    </rPh>
    <rPh sb="54" eb="56">
      <t>キニュウ</t>
    </rPh>
    <rPh sb="63" eb="65">
      <t>ケッカ</t>
    </rPh>
    <rPh sb="70" eb="72">
      <t>ジッシ</t>
    </rPh>
    <rPh sb="94" eb="95">
      <t>サイ</t>
    </rPh>
    <rPh sb="96" eb="98">
      <t>タイオウ</t>
    </rPh>
    <rPh sb="100" eb="102">
      <t>テキヨウ</t>
    </rPh>
    <rPh sb="102" eb="104">
      <t>キジュン</t>
    </rPh>
    <rPh sb="105" eb="106">
      <t>ヒョウ</t>
    </rPh>
    <rPh sb="107" eb="108">
      <t>タダ</t>
    </rPh>
    <rPh sb="110" eb="112">
      <t>キニュウ</t>
    </rPh>
    <rPh sb="116" eb="118">
      <t>ジュウブン</t>
    </rPh>
    <rPh sb="119" eb="121">
      <t>カクニン</t>
    </rPh>
    <rPh sb="123" eb="124">
      <t>ネガ</t>
    </rPh>
    <rPh sb="129" eb="131">
      <t>ゼンカイ</t>
    </rPh>
    <rPh sb="132" eb="134">
      <t>シンサ</t>
    </rPh>
    <rPh sb="134" eb="136">
      <t>ケッカ</t>
    </rPh>
    <rPh sb="147" eb="149">
      <t>キニュウ</t>
    </rPh>
    <rPh sb="154" eb="156">
      <t>カノウ</t>
    </rPh>
    <rPh sb="162" eb="163">
      <t>サイ</t>
    </rPh>
    <rPh sb="164" eb="165">
      <t>モト</t>
    </rPh>
    <rPh sb="170" eb="171">
      <t>タダ</t>
    </rPh>
    <rPh sb="180" eb="182">
      <t>ジュウブン</t>
    </rPh>
    <rPh sb="183" eb="185">
      <t>カクニン</t>
    </rPh>
    <rPh sb="189" eb="191">
      <t>ジッシ</t>
    </rPh>
    <rPh sb="196" eb="197">
      <t>ネガシンサシンサコウモクハンテイコウモクキニュウ</t>
    </rPh>
    <phoneticPr fontId="2"/>
  </si>
  <si>
    <t>・今回実施する審査の種類により、記入の仕方が異なりますので、ご注意願います。</t>
    <rPh sb="19" eb="21">
      <t>シカタ</t>
    </rPh>
    <phoneticPr fontId="2"/>
  </si>
  <si>
    <t>・プログラム情報：今回／前回の審査種類、実施年度や教育機関に関する情報をご記入ください。</t>
    <rPh sb="6" eb="8">
      <t>ジョウホウ</t>
    </rPh>
    <rPh sb="9" eb="11">
      <t>コンカイ</t>
    </rPh>
    <rPh sb="12" eb="14">
      <t>ゼンカイ</t>
    </rPh>
    <rPh sb="15" eb="17">
      <t>シンサ</t>
    </rPh>
    <rPh sb="17" eb="19">
      <t>シュルイ</t>
    </rPh>
    <rPh sb="20" eb="22">
      <t>ジッシ</t>
    </rPh>
    <rPh sb="22" eb="24">
      <t>ネンド</t>
    </rPh>
    <rPh sb="25" eb="27">
      <t>キョウイク</t>
    </rPh>
    <rPh sb="27" eb="29">
      <t>キカン</t>
    </rPh>
    <rPh sb="30" eb="31">
      <t>カン</t>
    </rPh>
    <rPh sb="33" eb="35">
      <t>ジョウホウ</t>
    </rPh>
    <rPh sb="37" eb="39">
      <t>キニュウ</t>
    </rPh>
    <phoneticPr fontId="2"/>
  </si>
  <si>
    <t>- 保護を解除するためのパスワードは設定されていません。</t>
    <rPh sb="2" eb="4">
      <t>ホゴ</t>
    </rPh>
    <rPh sb="5" eb="7">
      <t>カイジョ</t>
    </rPh>
    <rPh sb="18" eb="20">
      <t>セッテイ</t>
    </rPh>
    <phoneticPr fontId="2"/>
  </si>
  <si>
    <t>・審査団長：審査団長、副審査団長の氏名、所属、役職をご記入ください。</t>
    <rPh sb="1" eb="3">
      <t>シンサ</t>
    </rPh>
    <rPh sb="3" eb="5">
      <t>ダンチョウ</t>
    </rPh>
    <rPh sb="6" eb="8">
      <t>シンサ</t>
    </rPh>
    <rPh sb="8" eb="10">
      <t>ダンチョウ</t>
    </rPh>
    <rPh sb="11" eb="12">
      <t>フク</t>
    </rPh>
    <rPh sb="12" eb="14">
      <t>シンサ</t>
    </rPh>
    <rPh sb="14" eb="16">
      <t>ダンチョウ</t>
    </rPh>
    <rPh sb="17" eb="19">
      <t>シメイ</t>
    </rPh>
    <rPh sb="20" eb="22">
      <t>ショゾク</t>
    </rPh>
    <rPh sb="23" eb="25">
      <t>ヤクショク</t>
    </rPh>
    <rPh sb="27" eb="29">
      <t>キニュウ</t>
    </rPh>
    <phoneticPr fontId="2"/>
  </si>
  <si>
    <t>・報告書等提出日・受領日：主審査員は、審査チーム報告書までの日付ならびに作成者氏名をご記入下さい。</t>
    <rPh sb="1" eb="3">
      <t>ホウコク</t>
    </rPh>
    <rPh sb="3" eb="5">
      <t>ショトウ</t>
    </rPh>
    <rPh sb="5" eb="7">
      <t>テイシュツ</t>
    </rPh>
    <rPh sb="7" eb="8">
      <t>ビ</t>
    </rPh>
    <rPh sb="9" eb="11">
      <t>ジュリョウ</t>
    </rPh>
    <rPh sb="11" eb="12">
      <t>ビ</t>
    </rPh>
    <rPh sb="13" eb="14">
      <t>シュ</t>
    </rPh>
    <rPh sb="14" eb="16">
      <t>シンサ</t>
    </rPh>
    <rPh sb="16" eb="17">
      <t>イン</t>
    </rPh>
    <rPh sb="19" eb="21">
      <t>シンサ</t>
    </rPh>
    <rPh sb="24" eb="26">
      <t>ホウコク</t>
    </rPh>
    <rPh sb="26" eb="27">
      <t>ショ</t>
    </rPh>
    <rPh sb="30" eb="32">
      <t>ヒヅケ</t>
    </rPh>
    <rPh sb="36" eb="39">
      <t>サクセイシャ</t>
    </rPh>
    <rPh sb="39" eb="41">
      <t>シメイ</t>
    </rPh>
    <rPh sb="43" eb="45">
      <t>キニュウ</t>
    </rPh>
    <rPh sb="45" eb="46">
      <t>クダ</t>
    </rPh>
    <phoneticPr fontId="2"/>
  </si>
  <si>
    <t>「行動記録」は審査チームの構成から審査チーム報告書提出に至る審査チームの行動をご記録下さい。特に実地審査中の行動記録(大まかで構いませんが時刻も必要です)は当日メモを取るなど、ご留意下さい。
2008年度から、行動記録は独立したシートとして取り扱うこととし、他のシートからは参照されておりません。審査の経緯を記録しておくために必ずこのシートにご記入ください。
なお、行動記録には個人名や個人が特定できる情報は記載しないでください。</t>
    <rPh sb="1" eb="3">
      <t>コウドウ</t>
    </rPh>
    <rPh sb="3" eb="5">
      <t>キロク</t>
    </rPh>
    <rPh sb="7" eb="9">
      <t>シンサ</t>
    </rPh>
    <rPh sb="13" eb="15">
      <t>コウセイ</t>
    </rPh>
    <rPh sb="17" eb="19">
      <t>シンサ</t>
    </rPh>
    <rPh sb="22" eb="24">
      <t>ホウコク</t>
    </rPh>
    <rPh sb="24" eb="25">
      <t>ショ</t>
    </rPh>
    <rPh sb="25" eb="27">
      <t>テイシュツ</t>
    </rPh>
    <rPh sb="28" eb="29">
      <t>イタ</t>
    </rPh>
    <rPh sb="30" eb="32">
      <t>シンサ</t>
    </rPh>
    <rPh sb="36" eb="38">
      <t>コウドウ</t>
    </rPh>
    <rPh sb="40" eb="42">
      <t>キロク</t>
    </rPh>
    <rPh sb="42" eb="43">
      <t>クダ</t>
    </rPh>
    <rPh sb="46" eb="47">
      <t>トク</t>
    </rPh>
    <rPh sb="48" eb="50">
      <t>ジッチ</t>
    </rPh>
    <rPh sb="50" eb="52">
      <t>シンサ</t>
    </rPh>
    <rPh sb="52" eb="53">
      <t>チュウ</t>
    </rPh>
    <rPh sb="54" eb="56">
      <t>コウドウ</t>
    </rPh>
    <rPh sb="56" eb="58">
      <t>キロク</t>
    </rPh>
    <rPh sb="59" eb="60">
      <t>オオ</t>
    </rPh>
    <rPh sb="63" eb="64">
      <t>カマ</t>
    </rPh>
    <rPh sb="69" eb="71">
      <t>ジコク</t>
    </rPh>
    <rPh sb="72" eb="74">
      <t>ヒツヨウ</t>
    </rPh>
    <rPh sb="78" eb="80">
      <t>トウジツ</t>
    </rPh>
    <rPh sb="83" eb="84">
      <t>ト</t>
    </rPh>
    <rPh sb="89" eb="91">
      <t>リュウイ</t>
    </rPh>
    <rPh sb="91" eb="92">
      <t>クダ</t>
    </rPh>
    <rPh sb="100" eb="102">
      <t>ネンド</t>
    </rPh>
    <rPh sb="105" eb="107">
      <t>コウドウ</t>
    </rPh>
    <rPh sb="107" eb="109">
      <t>キロク</t>
    </rPh>
    <rPh sb="110" eb="112">
      <t>ドクリツ</t>
    </rPh>
    <rPh sb="120" eb="121">
      <t>ト</t>
    </rPh>
    <rPh sb="122" eb="123">
      <t>アツカ</t>
    </rPh>
    <rPh sb="129" eb="130">
      <t>ホカ</t>
    </rPh>
    <rPh sb="137" eb="139">
      <t>サンショウ</t>
    </rPh>
    <rPh sb="148" eb="150">
      <t>シンサ</t>
    </rPh>
    <rPh sb="151" eb="153">
      <t>ケイイ</t>
    </rPh>
    <rPh sb="154" eb="156">
      <t>キロク</t>
    </rPh>
    <rPh sb="163" eb="164">
      <t>カナラ</t>
    </rPh>
    <rPh sb="172" eb="174">
      <t>キニュウ</t>
    </rPh>
    <phoneticPr fontId="2"/>
  </si>
  <si>
    <t>実地審査詳細スケジュールの決定（審査団長と協力して決定）</t>
    <rPh sb="0" eb="2">
      <t>ジッチ</t>
    </rPh>
    <rPh sb="2" eb="4">
      <t>シンサ</t>
    </rPh>
    <rPh sb="4" eb="6">
      <t>ショウサイ</t>
    </rPh>
    <rPh sb="13" eb="15">
      <t>ケッテイ</t>
    </rPh>
    <rPh sb="16" eb="18">
      <t>シンサ</t>
    </rPh>
    <rPh sb="18" eb="20">
      <t>ダンチョウ</t>
    </rPh>
    <rPh sb="21" eb="23">
      <t>キョウリョク</t>
    </rPh>
    <rPh sb="25" eb="27">
      <t>ケッテイ</t>
    </rPh>
    <phoneticPr fontId="2"/>
  </si>
  <si>
    <t>審査団長、審査チームメンバーとの連絡手段の確認</t>
    <rPh sb="0" eb="2">
      <t>シンサ</t>
    </rPh>
    <rPh sb="2" eb="4">
      <t>ダンチョウ</t>
    </rPh>
    <rPh sb="5" eb="7">
      <t>シンサ</t>
    </rPh>
    <rPh sb="16" eb="18">
      <t>レンラク</t>
    </rPh>
    <rPh sb="18" eb="20">
      <t>シュダン</t>
    </rPh>
    <rPh sb="21" eb="23">
      <t>カクニン</t>
    </rPh>
    <phoneticPr fontId="2"/>
  </si>
  <si>
    <t>プログラム点検書（実地審査後）および審査チーム報告書の原案作成に対する経時的な行動記録，</t>
    <rPh sb="5" eb="7">
      <t>テンケン</t>
    </rPh>
    <rPh sb="7" eb="8">
      <t>ショ</t>
    </rPh>
    <rPh sb="9" eb="11">
      <t>ジッチ</t>
    </rPh>
    <rPh sb="11" eb="13">
      <t>シンサ</t>
    </rPh>
    <rPh sb="13" eb="14">
      <t>ゴ</t>
    </rPh>
    <phoneticPr fontId="2"/>
  </si>
  <si>
    <t>検討事項等を書く。</t>
    <phoneticPr fontId="2"/>
  </si>
  <si>
    <t>プログラム点検書（実地審査後）の作成・送付</t>
    <rPh sb="5" eb="7">
      <t>テンケン</t>
    </rPh>
    <rPh sb="7" eb="8">
      <t>ショ</t>
    </rPh>
    <rPh sb="9" eb="11">
      <t>ジッチ</t>
    </rPh>
    <rPh sb="11" eb="13">
      <t>シンサ</t>
    </rPh>
    <rPh sb="13" eb="14">
      <t>ゴ</t>
    </rPh>
    <rPh sb="16" eb="18">
      <t>サクセイ</t>
    </rPh>
    <rPh sb="19" eb="21">
      <t>ソウフ</t>
    </rPh>
    <phoneticPr fontId="2"/>
  </si>
  <si>
    <t>審査チーム報告書の作成・送付</t>
    <rPh sb="0" eb="2">
      <t>シンサ</t>
    </rPh>
    <rPh sb="5" eb="8">
      <t>ホウコクショ</t>
    </rPh>
    <rPh sb="9" eb="11">
      <t>サクセイ</t>
    </rPh>
    <rPh sb="12" eb="14">
      <t>ソウフ</t>
    </rPh>
    <phoneticPr fontId="2"/>
  </si>
  <si>
    <t>主審査員</t>
    <rPh sb="0" eb="1">
      <t>シュ</t>
    </rPh>
    <rPh sb="1" eb="4">
      <t>シンサイン</t>
    </rPh>
    <phoneticPr fontId="2"/>
  </si>
  <si>
    <t>副審査員</t>
    <rPh sb="0" eb="1">
      <t>フク</t>
    </rPh>
    <rPh sb="1" eb="4">
      <t>シンサイン</t>
    </rPh>
    <phoneticPr fontId="2"/>
  </si>
  <si>
    <t>審査チーム報告書</t>
    <rPh sb="0" eb="2">
      <t>シンサ</t>
    </rPh>
    <rPh sb="5" eb="7">
      <t>ホウコク</t>
    </rPh>
    <rPh sb="7" eb="8">
      <t>ショ</t>
    </rPh>
    <phoneticPr fontId="2"/>
  </si>
  <si>
    <t>プログラム点検書（実地審査後）</t>
    <rPh sb="5" eb="7">
      <t>テンケン</t>
    </rPh>
    <rPh sb="7" eb="8">
      <t>ショ</t>
    </rPh>
    <rPh sb="9" eb="11">
      <t>ジッチ</t>
    </rPh>
    <rPh sb="11" eb="13">
      <t>シンサ</t>
    </rPh>
    <rPh sb="13" eb="14">
      <t>ゴ</t>
    </rPh>
    <phoneticPr fontId="2"/>
  </si>
  <si>
    <t>Ⅱ．プログラム点検書（実地審査後）に対する高等教育機関の対応</t>
    <rPh sb="7" eb="9">
      <t>テンケン</t>
    </rPh>
    <rPh sb="9" eb="10">
      <t>ショ</t>
    </rPh>
    <rPh sb="11" eb="13">
      <t>ジッチ</t>
    </rPh>
    <rPh sb="13" eb="15">
      <t>シンサ</t>
    </rPh>
    <rPh sb="15" eb="16">
      <t>ゴ</t>
    </rPh>
    <rPh sb="18" eb="19">
      <t>タイ</t>
    </rPh>
    <rPh sb="21" eb="23">
      <t>コウトウ</t>
    </rPh>
    <rPh sb="23" eb="25">
      <t>キョウイク</t>
    </rPh>
    <rPh sb="25" eb="27">
      <t>キカン</t>
    </rPh>
    <rPh sb="28" eb="30">
      <t>タイオウ</t>
    </rPh>
    <phoneticPr fontId="2"/>
  </si>
  <si>
    <t>記入者(主審査員)氏名</t>
    <rPh sb="0" eb="3">
      <t>キニュウシャ</t>
    </rPh>
    <rPh sb="4" eb="5">
      <t>シュ</t>
    </rPh>
    <rPh sb="5" eb="8">
      <t>シンサイン</t>
    </rPh>
    <rPh sb="9" eb="11">
      <t>シメイ</t>
    </rPh>
    <phoneticPr fontId="2"/>
  </si>
  <si>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2"/>
  </si>
  <si>
    <t>審査チーム報告書提出日</t>
    <rPh sb="0" eb="2">
      <t>シンサ</t>
    </rPh>
    <rPh sb="5" eb="7">
      <t>ホウコク</t>
    </rPh>
    <rPh sb="7" eb="8">
      <t>ショ</t>
    </rPh>
    <rPh sb="8" eb="10">
      <t>テイシュツ</t>
    </rPh>
    <rPh sb="10" eb="11">
      <t>ビ</t>
    </rPh>
    <phoneticPr fontId="2"/>
  </si>
  <si>
    <t>* 　実地審査の最終面談時に教育機関に手渡す。主審査員が記入する。</t>
    <rPh sb="3" eb="5">
      <t>ジッチ</t>
    </rPh>
    <rPh sb="5" eb="7">
      <t>シンサ</t>
    </rPh>
    <rPh sb="8" eb="10">
      <t>サイシュウ</t>
    </rPh>
    <rPh sb="10" eb="12">
      <t>メンダン</t>
    </rPh>
    <rPh sb="12" eb="13">
      <t>ジ</t>
    </rPh>
    <rPh sb="14" eb="16">
      <t>キョウイク</t>
    </rPh>
    <rPh sb="16" eb="18">
      <t>キカン</t>
    </rPh>
    <rPh sb="19" eb="21">
      <t>テワタ</t>
    </rPh>
    <rPh sb="23" eb="24">
      <t>シュ</t>
    </rPh>
    <rPh sb="24" eb="26">
      <t>シンサ</t>
    </rPh>
    <rPh sb="26" eb="27">
      <t>イン</t>
    </rPh>
    <rPh sb="28" eb="30">
      <t>キニュウ</t>
    </rPh>
    <phoneticPr fontId="2"/>
  </si>
  <si>
    <t>・各セルの入力は原則1,024文字以内としてください。セル内で改行する場合には、Alt+改行キーをお使いください。セルの高さを最大にしても全文字が表示できない場合は、フォントサイズを小さくしてください。</t>
    <rPh sb="1" eb="2">
      <t>カク</t>
    </rPh>
    <rPh sb="5" eb="7">
      <t>ニュウリョク</t>
    </rPh>
    <rPh sb="8" eb="10">
      <t>ゲンソク</t>
    </rPh>
    <rPh sb="15" eb="17">
      <t>モジ</t>
    </rPh>
    <rPh sb="17" eb="19">
      <t>イナイ</t>
    </rPh>
    <rPh sb="29" eb="30">
      <t>ナイ</t>
    </rPh>
    <rPh sb="31" eb="33">
      <t>カイギョウ</t>
    </rPh>
    <rPh sb="35" eb="37">
      <t>バアイ</t>
    </rPh>
    <rPh sb="44" eb="46">
      <t>カイギョウ</t>
    </rPh>
    <rPh sb="50" eb="51">
      <t>ツカ</t>
    </rPh>
    <rPh sb="60" eb="61">
      <t>タカ</t>
    </rPh>
    <rPh sb="63" eb="65">
      <t>サイダイ</t>
    </rPh>
    <rPh sb="69" eb="70">
      <t>ゼン</t>
    </rPh>
    <rPh sb="70" eb="72">
      <t>モジ</t>
    </rPh>
    <rPh sb="73" eb="75">
      <t>ヒョウジ</t>
    </rPh>
    <rPh sb="79" eb="81">
      <t>バアイ</t>
    </rPh>
    <rPh sb="91" eb="92">
      <t>チイ</t>
    </rPh>
    <phoneticPr fontId="2"/>
  </si>
  <si>
    <t>化学分野JABEE委員会</t>
    <rPh sb="0" eb="2">
      <t>カガク</t>
    </rPh>
    <rPh sb="2" eb="4">
      <t>ブンヤ</t>
    </rPh>
    <rPh sb="9" eb="12">
      <t>イインカイ</t>
    </rPh>
    <phoneticPr fontId="32"/>
  </si>
  <si>
    <t>日本機械学会</t>
    <rPh sb="0" eb="2">
      <t>ニホン</t>
    </rPh>
    <rPh sb="2" eb="4">
      <t>キカイ</t>
    </rPh>
    <rPh sb="4" eb="6">
      <t>ガッカイ</t>
    </rPh>
    <phoneticPr fontId="32"/>
  </si>
  <si>
    <t>日本鉄鋼協会</t>
    <rPh sb="0" eb="2">
      <t>ニホン</t>
    </rPh>
    <rPh sb="2" eb="4">
      <t>テッコウ</t>
    </rPh>
    <rPh sb="4" eb="6">
      <t>キョウカイ</t>
    </rPh>
    <phoneticPr fontId="32"/>
  </si>
  <si>
    <t>資源・素材学会</t>
    <rPh sb="0" eb="2">
      <t>シゲン</t>
    </rPh>
    <rPh sb="3" eb="5">
      <t>ソザイ</t>
    </rPh>
    <rPh sb="5" eb="7">
      <t>ガッカイ</t>
    </rPh>
    <phoneticPr fontId="32"/>
  </si>
  <si>
    <t>情報処理学会</t>
    <rPh sb="0" eb="2">
      <t>ジョウホウ</t>
    </rPh>
    <rPh sb="2" eb="4">
      <t>ショリ</t>
    </rPh>
    <rPh sb="4" eb="6">
      <t>ガッカイ</t>
    </rPh>
    <phoneticPr fontId="32"/>
  </si>
  <si>
    <t>電気学会</t>
    <rPh sb="0" eb="2">
      <t>デンキ</t>
    </rPh>
    <rPh sb="2" eb="4">
      <t>ガッカイ</t>
    </rPh>
    <phoneticPr fontId="32"/>
  </si>
  <si>
    <t>電子情報通信学会</t>
    <rPh sb="0" eb="2">
      <t>デンシ</t>
    </rPh>
    <rPh sb="2" eb="4">
      <t>ジョウホウ</t>
    </rPh>
    <rPh sb="4" eb="6">
      <t>ツウシン</t>
    </rPh>
    <rPh sb="6" eb="8">
      <t>ガッカイ</t>
    </rPh>
    <phoneticPr fontId="32"/>
  </si>
  <si>
    <t>土木学会</t>
    <rPh sb="0" eb="2">
      <t>ドボク</t>
    </rPh>
    <rPh sb="2" eb="4">
      <t>ガッカイ</t>
    </rPh>
    <phoneticPr fontId="32"/>
  </si>
  <si>
    <t>農業農村工学会</t>
  </si>
  <si>
    <t>日本工学教育協会</t>
    <rPh sb="0" eb="2">
      <t>ニホン</t>
    </rPh>
    <rPh sb="2" eb="4">
      <t>コウガク</t>
    </rPh>
    <rPh sb="4" eb="6">
      <t>キョウイク</t>
    </rPh>
    <rPh sb="6" eb="8">
      <t>キョウカイ</t>
    </rPh>
    <phoneticPr fontId="32"/>
  </si>
  <si>
    <t>日本建築学会</t>
    <rPh sb="0" eb="2">
      <t>ニホン</t>
    </rPh>
    <rPh sb="2" eb="4">
      <t>ケンチク</t>
    </rPh>
    <rPh sb="4" eb="6">
      <t>ガッカイ</t>
    </rPh>
    <phoneticPr fontId="32"/>
  </si>
  <si>
    <t>経営工学関連学会協議会</t>
    <rPh sb="0" eb="2">
      <t>ケイエイ</t>
    </rPh>
    <rPh sb="2" eb="4">
      <t>コウガク</t>
    </rPh>
    <rPh sb="4" eb="6">
      <t>カンレン</t>
    </rPh>
    <rPh sb="6" eb="8">
      <t>ガッカイ</t>
    </rPh>
    <rPh sb="8" eb="11">
      <t>キョウギカイ</t>
    </rPh>
    <phoneticPr fontId="32"/>
  </si>
  <si>
    <t>農学会</t>
    <rPh sb="0" eb="1">
      <t>ノウ</t>
    </rPh>
    <rPh sb="1" eb="3">
      <t>ガッカイ</t>
    </rPh>
    <phoneticPr fontId="32"/>
  </si>
  <si>
    <t>森林・自然環境技術者教育会</t>
    <rPh sb="0" eb="2">
      <t>シンリン</t>
    </rPh>
    <rPh sb="3" eb="5">
      <t>シゼン</t>
    </rPh>
    <rPh sb="5" eb="7">
      <t>カンキョウ</t>
    </rPh>
    <rPh sb="7" eb="10">
      <t>ギジュツシャ</t>
    </rPh>
    <rPh sb="10" eb="12">
      <t>キョウイク</t>
    </rPh>
    <rPh sb="12" eb="13">
      <t>カイ</t>
    </rPh>
    <phoneticPr fontId="32"/>
  </si>
  <si>
    <t>日本生物工学会</t>
    <rPh sb="0" eb="2">
      <t>ニホン</t>
    </rPh>
    <rPh sb="2" eb="4">
      <t>セイブツ</t>
    </rPh>
    <rPh sb="4" eb="6">
      <t>コウガク</t>
    </rPh>
    <rPh sb="6" eb="7">
      <t>カイ</t>
    </rPh>
    <phoneticPr fontId="32"/>
  </si>
  <si>
    <t>前回が中間審査の場合
その判定</t>
    <rPh sb="0" eb="2">
      <t>ゼンカイ</t>
    </rPh>
    <rPh sb="3" eb="5">
      <t>チュウカン</t>
    </rPh>
    <rPh sb="5" eb="7">
      <t>シンサ</t>
    </rPh>
    <rPh sb="8" eb="10">
      <t>バアイ</t>
    </rPh>
    <rPh sb="13" eb="15">
      <t>ハンテイ</t>
    </rPh>
    <phoneticPr fontId="2"/>
  </si>
  <si>
    <t>審査後</t>
    <rPh sb="0" eb="2">
      <t>シンサ</t>
    </rPh>
    <rPh sb="2" eb="3">
      <t>ゴ</t>
    </rPh>
    <phoneticPr fontId="2"/>
  </si>
  <si>
    <t>審査チーム</t>
    <rPh sb="0" eb="2">
      <t>シンサ</t>
    </rPh>
    <phoneticPr fontId="2"/>
  </si>
  <si>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32"/>
  </si>
  <si>
    <t>認定継続審査（認定基準2012年度～2018年度）</t>
    <rPh sb="0" eb="2">
      <t>ニンテイ</t>
    </rPh>
    <rPh sb="2" eb="4">
      <t>ケイゾク</t>
    </rPh>
    <rPh sb="4" eb="6">
      <t>シンサ</t>
    </rPh>
    <rPh sb="7" eb="9">
      <t>ニンテイ</t>
    </rPh>
    <rPh sb="9" eb="11">
      <t>キジュン</t>
    </rPh>
    <rPh sb="15" eb="17">
      <t>ネンド</t>
    </rPh>
    <phoneticPr fontId="2"/>
  </si>
  <si>
    <t>2012年度～2018年度適用基準</t>
    <rPh sb="11" eb="13">
      <t>ネンド</t>
    </rPh>
    <phoneticPr fontId="2"/>
  </si>
  <si>
    <t>認定基準（2012-2018）</t>
    <rPh sb="0" eb="2">
      <t>ニンテイ</t>
    </rPh>
    <rPh sb="2" eb="4">
      <t>キジュン</t>
    </rPh>
    <phoneticPr fontId="2"/>
  </si>
  <si>
    <t>プログラム点検書(1)～(2)、審査報告書(3)～(5)の作成手順</t>
    <rPh sb="5" eb="7">
      <t>テンケン</t>
    </rPh>
    <rPh sb="7" eb="8">
      <t>ショ</t>
    </rPh>
    <rPh sb="16" eb="18">
      <t>シンサ</t>
    </rPh>
    <rPh sb="18" eb="20">
      <t>ホウコク</t>
    </rPh>
    <rPh sb="20" eb="21">
      <t>ショ</t>
    </rPh>
    <rPh sb="29" eb="31">
      <t>サクセイ</t>
    </rPh>
    <rPh sb="31" eb="33">
      <t>テジュン</t>
    </rPh>
    <phoneticPr fontId="2"/>
  </si>
  <si>
    <t>プログラム点検書、審査報告書は以下のワークシートから構成されています。</t>
    <rPh sb="5" eb="7">
      <t>テンケン</t>
    </rPh>
    <rPh sb="7" eb="8">
      <t>ショ</t>
    </rPh>
    <rPh sb="9" eb="11">
      <t>シンサ</t>
    </rPh>
    <rPh sb="11" eb="14">
      <t>ホウコクショ</t>
    </rPh>
    <rPh sb="15" eb="17">
      <t>イカ</t>
    </rPh>
    <rPh sb="26" eb="28">
      <t>コウセイ</t>
    </rPh>
    <phoneticPr fontId="2"/>
  </si>
  <si>
    <t>- コピー先ワークシート（「(2)審査結果と指摘事項」等）の保護は解除しないでください。
- コピー元ワークシート（「(1)審査結果と指摘事項」等）で結果、指摘事項、根拠のコピーしたい黄色セルの範囲を選択し、Ctrl+C（または右クリック-[コピー]）を押します。
- コピー先ワークシートの貼り付け先セルをクリックし、Ctrl+V（または右クリック-[貼り付け]）を押します。</t>
    <rPh sb="4" eb="5">
      <t>サキ</t>
    </rPh>
    <rPh sb="29" eb="31">
      <t>ホゴ</t>
    </rPh>
    <rPh sb="46" eb="47">
      <t>ツギ</t>
    </rPh>
    <rPh sb="49" eb="50">
      <t>モト</t>
    </rPh>
    <rPh sb="71" eb="72">
      <t>トウ</t>
    </rPh>
    <rPh sb="74" eb="76">
      <t>ケッカ</t>
    </rPh>
    <rPh sb="79" eb="81">
      <t>ジコウ</t>
    </rPh>
    <rPh sb="83" eb="85">
      <t>コンキョ</t>
    </rPh>
    <rPh sb="92" eb="94">
      <t>キイロ</t>
    </rPh>
    <rPh sb="99" eb="101">
      <t>センタク</t>
    </rPh>
    <rPh sb="126" eb="127">
      <t>オ</t>
    </rPh>
    <rPh sb="137" eb="138">
      <t>サキ</t>
    </rPh>
    <rPh sb="146" eb="147">
      <t>ハ</t>
    </rPh>
    <rPh sb="148" eb="149">
      <t>ツ</t>
    </rPh>
    <rPh sb="150" eb="151">
      <t>サキ</t>
    </rPh>
    <rPh sb="183" eb="184">
      <t>オ</t>
    </rPh>
    <phoneticPr fontId="2"/>
  </si>
  <si>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2"/>
  </si>
  <si>
    <t>材料及び関連の工学分野</t>
    <rPh sb="7" eb="9">
      <t>コウガク</t>
    </rPh>
    <phoneticPr fontId="2"/>
  </si>
  <si>
    <t>IT・CSec（インフォメーションテクノロジ・サイバーセキュリティ）分野</t>
    <phoneticPr fontId="2"/>
  </si>
  <si>
    <t>2019-基準との対応関係</t>
    <rPh sb="9" eb="11">
      <t>タイオウ</t>
    </rPh>
    <rPh sb="11" eb="13">
      <t>カンケイ</t>
    </rPh>
    <phoneticPr fontId="2"/>
  </si>
  <si>
    <t>認定基準（2019-）</t>
    <rPh sb="0" eb="2">
      <t>ニンテイ</t>
    </rPh>
    <rPh sb="2" eb="4">
      <t>キジュン</t>
    </rPh>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</si>
  <si>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</si>
  <si>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</si>
  <si>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</si>
  <si>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</si>
  <si>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</si>
  <si>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</si>
  <si>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</si>
  <si>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</si>
  <si>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</si>
  <si>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</si>
  <si>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</si>
  <si>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(b)	技術が社会や自然に及ぼす影響や効果、及び技術者の社会に対する貢献と責任に関する理解</t>
    <phoneticPr fontId="2"/>
  </si>
  <si>
    <t>(c)	数学、自然科学及び情報技術に関する知識とそれらを応用する能力</t>
    <phoneticPr fontId="2"/>
  </si>
  <si>
    <t>(d)	当該分野において必要とされる専門的知識とそれらを応用する能力</t>
    <phoneticPr fontId="2"/>
  </si>
  <si>
    <t>(e)	種々の科学、技術及び情報を活用して社会の要求を解決するためのデザイン能力</t>
    <phoneticPr fontId="2"/>
  </si>
  <si>
    <t>(f)	論理的な記述力、口頭発表力、討議等のコミュニケーション能力</t>
    <phoneticPr fontId="2"/>
  </si>
  <si>
    <t>(g)	自主的、継続的に学習する能力</t>
    <phoneticPr fontId="2"/>
  </si>
  <si>
    <t>(h)	与えられた制約の下で計画的に仕事を進め、まとめる能力</t>
    <phoneticPr fontId="2"/>
  </si>
  <si>
    <t>(i)	チームで仕事をするための能力</t>
    <phoneticPr fontId="2"/>
  </si>
  <si>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</si>
  <si>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</si>
  <si>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2"/>
  </si>
  <si>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2"/>
  </si>
  <si>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</si>
  <si>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</si>
  <si>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</si>
  <si>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2"/>
  </si>
  <si>
    <t>【継続的改善】
プログラムは、教育点検の結果に基づいて教育活動を継続的に改善する仕組みを持ち、それに関する活動を行っていること。</t>
    <phoneticPr fontId="2"/>
  </si>
  <si>
    <t>→1.1</t>
    <phoneticPr fontId="2"/>
  </si>
  <si>
    <t>→1.2</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</si>
  <si>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</si>
  <si>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</si>
  <si>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</si>
  <si>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</si>
  <si>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</si>
  <si>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</si>
  <si>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</si>
  <si>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</si>
  <si>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</si>
  <si>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→2.1</t>
    <phoneticPr fontId="2"/>
  </si>
  <si>
    <t>→2.2</t>
    <phoneticPr fontId="2"/>
  </si>
  <si>
    <t>→2.3</t>
    <phoneticPr fontId="2"/>
  </si>
  <si>
    <t>→2.4</t>
    <phoneticPr fontId="2"/>
  </si>
  <si>
    <t>→2.5</t>
    <phoneticPr fontId="2"/>
  </si>
  <si>
    <t>→3.1</t>
    <phoneticPr fontId="2"/>
  </si>
  <si>
    <t>→3.2</t>
    <phoneticPr fontId="2"/>
  </si>
  <si>
    <t>→4.1</t>
  </si>
  <si>
    <t>プログラムに認定基準を適用する際に、当該認定分野において勘案すべき事項は、個別基準において別途定める。</t>
    <phoneticPr fontId="2"/>
  </si>
  <si>
    <t>2019年度～適用基準</t>
    <phoneticPr fontId="2"/>
  </si>
  <si>
    <t>指摘事項</t>
    <rPh sb="0" eb="4">
      <t>シテキジコウ</t>
    </rPh>
    <phoneticPr fontId="2"/>
  </si>
  <si>
    <t>1.1</t>
  </si>
  <si>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Ph sb="1" eb="3">
      <t>ジリツ</t>
    </rPh>
    <rPh sb="5" eb="8">
      <t>ギジュツシャ</t>
    </rPh>
    <rPh sb="8" eb="9">
      <t>ゾウ</t>
    </rPh>
    <rPh sb="10" eb="12">
      <t>セッテイ</t>
    </rPh>
    <rPh sb="13" eb="15">
      <t>コウカイ</t>
    </rPh>
    <rPh sb="16" eb="18">
      <t>シュウチ</t>
    </rPh>
    <rPh sb="27" eb="29">
      <t>イクセイ</t>
    </rPh>
    <rPh sb="35" eb="37">
      <t>ジリツ</t>
    </rPh>
    <rPh sb="39" eb="42">
      <t>ギジュツシャ</t>
    </rPh>
    <rPh sb="42" eb="43">
      <t>ゾウ</t>
    </rPh>
    <rPh sb="44" eb="46">
      <t>コウカイ</t>
    </rPh>
    <rPh sb="54" eb="55">
      <t>カカ</t>
    </rPh>
    <rPh sb="57" eb="59">
      <t>キョウイン</t>
    </rPh>
    <rPh sb="61" eb="63">
      <t>ガクセイ</t>
    </rPh>
    <rPh sb="64" eb="66">
      <t>シュウチ</t>
    </rPh>
    <rPh sb="75" eb="78">
      <t>ギジュツシャ</t>
    </rPh>
    <rPh sb="78" eb="79">
      <t>ゾウ</t>
    </rPh>
    <rPh sb="81" eb="84">
      <t>ギジュツシャ</t>
    </rPh>
    <rPh sb="85" eb="86">
      <t>タイ</t>
    </rPh>
    <rPh sb="88" eb="90">
      <t>シャカイ</t>
    </rPh>
    <rPh sb="91" eb="93">
      <t>ヨウキュウ</t>
    </rPh>
    <rPh sb="94" eb="96">
      <t>ガクセイ</t>
    </rPh>
    <rPh sb="97" eb="99">
      <t>ヨウボウ</t>
    </rPh>
    <rPh sb="100" eb="102">
      <t>ハイリョ</t>
    </rPh>
    <rPh sb="103" eb="104">
      <t>ウエ</t>
    </rPh>
    <rPh sb="111" eb="113">
      <t>デントウ</t>
    </rPh>
    <rPh sb="114" eb="116">
      <t>シゲン</t>
    </rPh>
    <rPh sb="119" eb="122">
      <t>シュウリョウセイ</t>
    </rPh>
    <rPh sb="123" eb="125">
      <t>カツヤク</t>
    </rPh>
    <rPh sb="126" eb="128">
      <t>ソウテイ</t>
    </rPh>
    <rPh sb="131" eb="133">
      <t>ブンヤ</t>
    </rPh>
    <rPh sb="133" eb="134">
      <t>トウ</t>
    </rPh>
    <rPh sb="135" eb="137">
      <t>コウリョ</t>
    </rPh>
    <phoneticPr fontId="1"/>
  </si>
  <si>
    <t>1.2</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</si>
  <si>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</si>
  <si>
    <t>2.1</t>
  </si>
  <si>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Ph sb="13" eb="14">
      <t>モト</t>
    </rPh>
    <rPh sb="16" eb="18">
      <t>キョウイク</t>
    </rPh>
    <rPh sb="18" eb="20">
      <t>カテイ</t>
    </rPh>
    <rPh sb="21" eb="23">
      <t>カモク</t>
    </rPh>
    <rPh sb="24" eb="26">
      <t>セッケイ</t>
    </rPh>
    <rPh sb="27" eb="29">
      <t>カイジ</t>
    </rPh>
    <rPh sb="38" eb="40">
      <t>コウカイ</t>
    </rPh>
    <rPh sb="45" eb="49">
      <t>キョウイクカテイ</t>
    </rPh>
    <rPh sb="55" eb="57">
      <t>ホウシン</t>
    </rPh>
    <rPh sb="71" eb="72">
      <t>モト</t>
    </rPh>
    <rPh sb="74" eb="76">
      <t>キョウイク</t>
    </rPh>
    <rPh sb="76" eb="78">
      <t>カテイ</t>
    </rPh>
    <rPh sb="102" eb="103">
      <t>カン</t>
    </rPh>
    <rPh sb="128" eb="130">
      <t>ガクシュウ</t>
    </rPh>
    <rPh sb="131" eb="133">
      <t>キョウイク</t>
    </rPh>
    <rPh sb="133" eb="135">
      <t>トウタツ</t>
    </rPh>
    <rPh sb="135" eb="137">
      <t>モクヒョウ</t>
    </rPh>
    <rPh sb="139" eb="141">
      <t>タイオウ</t>
    </rPh>
    <rPh sb="142" eb="144">
      <t>ガクシュウ</t>
    </rPh>
    <rPh sb="145" eb="147">
      <t>キョウイク</t>
    </rPh>
    <rPh sb="147" eb="149">
      <t>ナイヨウ</t>
    </rPh>
    <rPh sb="150" eb="152">
      <t>トウタツ</t>
    </rPh>
    <rPh sb="152" eb="154">
      <t>モクヒョウ</t>
    </rPh>
    <rPh sb="155" eb="159">
      <t>ヒョウカホウホウ</t>
    </rPh>
    <rPh sb="160" eb="161">
      <t>オヨ</t>
    </rPh>
    <rPh sb="162" eb="164">
      <t>ヒョウカ</t>
    </rPh>
    <rPh sb="164" eb="166">
      <t>キジュン</t>
    </rPh>
    <rPh sb="168" eb="169">
      <t>サダ</t>
    </rPh>
    <rPh sb="171" eb="173">
      <t>ジュギョウ</t>
    </rPh>
    <rPh sb="173" eb="176">
      <t>ケイカクショ</t>
    </rPh>
    <rPh sb="182" eb="183">
      <t>トウ</t>
    </rPh>
    <rPh sb="192" eb="193">
      <t>カカ</t>
    </rPh>
    <rPh sb="195" eb="197">
      <t>キョウイン</t>
    </rPh>
    <rPh sb="199" eb="201">
      <t>ガクセイ</t>
    </rPh>
    <rPh sb="202" eb="204">
      <t>カイジ</t>
    </rPh>
    <rPh sb="214" eb="216">
      <t>キョウイク</t>
    </rPh>
    <rPh sb="216" eb="218">
      <t>ナイヨウ</t>
    </rPh>
    <rPh sb="219" eb="220">
      <t>カン</t>
    </rPh>
    <rPh sb="222" eb="226">
      <t>ヒッスジコウ</t>
    </rPh>
    <rPh sb="228" eb="230">
      <t>ヒツヨウ</t>
    </rPh>
    <rPh sb="231" eb="232">
      <t>オウ</t>
    </rPh>
    <rPh sb="234" eb="236">
      <t>コベツ</t>
    </rPh>
    <rPh sb="236" eb="238">
      <t>キジュン</t>
    </rPh>
    <rPh sb="239" eb="240">
      <t>サダ</t>
    </rPh>
    <phoneticPr fontId="18"/>
  </si>
  <si>
    <r>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t>
    </r>
    <r>
      <rPr>
        <sz val="9"/>
        <color rgb="FFFF0000"/>
        <rFont val="ＭＳ 明朝"/>
        <family val="1"/>
        <charset val="128"/>
      </rPr>
      <t>、</t>
    </r>
    <r>
      <rPr>
        <sz val="9"/>
        <color theme="1"/>
        <rFont val="ＭＳ 明朝"/>
        <family val="1"/>
        <charset val="128"/>
      </rPr>
      <t>主体的な学習を促す取り組みを実施していること。</t>
    </r>
    <rPh sb="6" eb="7">
      <t>モト</t>
    </rPh>
    <rPh sb="9" eb="11">
      <t>キョウイク</t>
    </rPh>
    <rPh sb="12" eb="14">
      <t>ジッシ</t>
    </rPh>
    <rPh sb="15" eb="18">
      <t>シュタイテキ</t>
    </rPh>
    <rPh sb="19" eb="21">
      <t>ガクシュウ</t>
    </rPh>
    <rPh sb="22" eb="24">
      <t>ソクシン</t>
    </rPh>
    <rPh sb="37" eb="38">
      <t>トウ</t>
    </rPh>
    <rPh sb="39" eb="40">
      <t>モト</t>
    </rPh>
    <rPh sb="43" eb="45">
      <t>キョウイク</t>
    </rPh>
    <rPh sb="46" eb="48">
      <t>ジッシ</t>
    </rPh>
    <rPh sb="57" eb="59">
      <t>ウンエイ</t>
    </rPh>
    <rPh sb="73" eb="75">
      <t>ウンエイ</t>
    </rPh>
    <rPh sb="87" eb="90">
      <t>リシュウセイ</t>
    </rPh>
    <rPh sb="91" eb="92">
      <t>タイ</t>
    </rPh>
    <rPh sb="128" eb="129">
      <t>フク</t>
    </rPh>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</si>
  <si>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Ph sb="15" eb="17">
      <t>キョウイク</t>
    </rPh>
    <phoneticPr fontId="18"/>
  </si>
  <si>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</si>
  <si>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</si>
  <si>
    <t>【知識・能力観点から見た修了生の到達度点検】
プログラムは、学習・教育到達目標を達成した全修了生が学習・教育到達目標に含めた知識・能力観点(a)～(i)の内容を獲得していることを、点検・確認していること。</t>
  </si>
  <si>
    <t>【継続的改善】
プログラムは、教育点検の結果に基づいて教育活動を継続的に改善する仕組みを持ち、それに関する活動を行っていること。</t>
  </si>
  <si>
    <t>エンジニアリング系学士/修士用</t>
    <rPh sb="8" eb="9">
      <t>ケイ</t>
    </rPh>
    <rPh sb="9" eb="11">
      <t>ガクシ</t>
    </rPh>
    <rPh sb="12" eb="14">
      <t>シュウシ</t>
    </rPh>
    <rPh sb="14" eb="15">
      <t>ヨウ</t>
    </rPh>
    <phoneticPr fontId="2"/>
  </si>
  <si>
    <t>情報系（ソウル協定）学士用</t>
    <rPh sb="0" eb="2">
      <t>ジョウホウ</t>
    </rPh>
    <rPh sb="2" eb="3">
      <t>ケイ</t>
    </rPh>
    <rPh sb="7" eb="9">
      <t>キョウテイ</t>
    </rPh>
    <rPh sb="10" eb="12">
      <t>ガクシ</t>
    </rPh>
    <rPh sb="12" eb="13">
      <t>ヨウ</t>
    </rPh>
    <phoneticPr fontId="2"/>
  </si>
  <si>
    <t>建築系学士修士用</t>
    <rPh sb="0" eb="2">
      <t>ケンチク</t>
    </rPh>
    <rPh sb="2" eb="3">
      <t>ケイ</t>
    </rPh>
    <rPh sb="3" eb="5">
      <t>ガクシ</t>
    </rPh>
    <rPh sb="5" eb="7">
      <t>シュウシ</t>
    </rPh>
    <rPh sb="7" eb="8">
      <t>ヨウ</t>
    </rPh>
    <phoneticPr fontId="2"/>
  </si>
  <si>
    <t>認定種別</t>
    <rPh sb="0" eb="2">
      <t>ニンテイ</t>
    </rPh>
    <rPh sb="2" eb="4">
      <t>シュベツ</t>
    </rPh>
    <phoneticPr fontId="2"/>
  </si>
  <si>
    <t>認定種別</t>
    <rPh sb="0" eb="2">
      <t>ニンテイ</t>
    </rPh>
    <rPh sb="2" eb="4">
      <t>シュベツ</t>
    </rPh>
    <phoneticPr fontId="2"/>
  </si>
  <si>
    <t>認定種別</t>
    <rPh sb="0" eb="2">
      <t>ニンテイ</t>
    </rPh>
    <rPh sb="2" eb="4">
      <t>シュベツ</t>
    </rPh>
    <phoneticPr fontId="2"/>
  </si>
  <si>
    <r>
      <t>必ずお読みください</t>
    </r>
    <r>
      <rPr>
        <sz val="9"/>
        <rFont val="ＭＳ Ｐゴシック"/>
        <family val="3"/>
        <charset val="128"/>
      </rPr>
      <t xml:space="preserve">
</t>
    </r>
    <r>
      <rPr>
        <b/>
        <sz val="9"/>
        <rFont val="ＭＳ Ｐゴシック"/>
        <family val="3"/>
        <charset val="128"/>
      </rPr>
      <t>「前回新規・継続審査の判定」</t>
    </r>
    <r>
      <rPr>
        <sz val="9"/>
        <rFont val="ＭＳ Ｐゴシック"/>
        <family val="3"/>
        <charset val="128"/>
      </rPr>
      <t xml:space="preserve">には、当該プログラムが6年以内に新規審査または認定継続審査を受けている場合に、その結果をご記入下さい（前回審査が中間審査の場合も、その前の新規・継続審査の判定をご記入下さい）。今回の審査が新規審査の場合は記入不要です。
</t>
    </r>
    <r>
      <rPr>
        <b/>
        <sz val="9"/>
        <rFont val="ＭＳ Ｐゴシック"/>
        <family val="3"/>
        <charset val="128"/>
      </rPr>
      <t>「前回中間審査実施時の判定」</t>
    </r>
    <r>
      <rPr>
        <sz val="9"/>
        <rFont val="ＭＳ Ｐゴシック"/>
        <family val="3"/>
        <charset val="128"/>
      </rPr>
      <t xml:space="preserve">には前回審査が中間審査の場合にその結果（審査した項目のみ）をご記入下さい。
前回審査が中間審査でない場合は記入不要です。
</t>
    </r>
    <r>
      <rPr>
        <b/>
        <sz val="9"/>
        <rFont val="ＭＳ Ｐゴシック"/>
        <family val="3"/>
        <charset val="128"/>
      </rPr>
      <t>「旧基準から新基準への変更」</t>
    </r>
    <r>
      <rPr>
        <sz val="9"/>
        <rFont val="ＭＳ Ｐゴシック"/>
        <family val="3"/>
        <charset val="128"/>
      </rPr>
      <t xml:space="preserve">
前回審査で2010年度基準又は2012年度基準を使用し、今回審査で2019年度基準を使用する場合の新旧項目の変換はEXCELで自動的に行いますので、左の表には前回基準による判定結果をそのまま記入してください。</t>
    </r>
    <rPh sb="0" eb="1">
      <t>カナラ</t>
    </rPh>
    <rPh sb="3" eb="4">
      <t>ヨ</t>
    </rPh>
    <rPh sb="27" eb="29">
      <t>トウガイ</t>
    </rPh>
    <rPh sb="36" eb="37">
      <t>ネン</t>
    </rPh>
    <rPh sb="37" eb="39">
      <t>イナイ</t>
    </rPh>
    <rPh sb="40" eb="42">
      <t>シンキ</t>
    </rPh>
    <rPh sb="42" eb="44">
      <t>シンサ</t>
    </rPh>
    <rPh sb="47" eb="49">
      <t>ニンテイ</t>
    </rPh>
    <rPh sb="49" eb="51">
      <t>ケイゾク</t>
    </rPh>
    <rPh sb="51" eb="53">
      <t>シンサ</t>
    </rPh>
    <rPh sb="54" eb="55">
      <t>ウ</t>
    </rPh>
    <rPh sb="59" eb="61">
      <t>バアイ</t>
    </rPh>
    <rPh sb="65" eb="67">
      <t>ケッカ</t>
    </rPh>
    <rPh sb="69" eb="71">
      <t>キニュウ</t>
    </rPh>
    <rPh sb="71" eb="72">
      <t>クダ</t>
    </rPh>
    <rPh sb="126" eb="128">
      <t>キニュウ</t>
    </rPh>
    <rPh sb="128" eb="130">
      <t>フヨウ</t>
    </rPh>
    <rPh sb="136" eb="138">
      <t>ゼンカイ</t>
    </rPh>
    <rPh sb="151" eb="153">
      <t>ゼンカイ</t>
    </rPh>
    <rPh sb="153" eb="155">
      <t>シンサ</t>
    </rPh>
    <rPh sb="156" eb="158">
      <t>チュウカン</t>
    </rPh>
    <rPh sb="158" eb="160">
      <t>シンサ</t>
    </rPh>
    <rPh sb="161" eb="163">
      <t>バアイ</t>
    </rPh>
    <rPh sb="166" eb="168">
      <t>ケッカ</t>
    </rPh>
    <rPh sb="169" eb="171">
      <t>シンサ</t>
    </rPh>
    <rPh sb="173" eb="175">
      <t>コウモク</t>
    </rPh>
    <rPh sb="180" eb="182">
      <t>キニュウ</t>
    </rPh>
    <rPh sb="182" eb="183">
      <t>クダ</t>
    </rPh>
    <rPh sb="187" eb="189">
      <t>ゼンカイ</t>
    </rPh>
    <rPh sb="189" eb="191">
      <t>シンサ</t>
    </rPh>
    <rPh sb="192" eb="194">
      <t>チュウカン</t>
    </rPh>
    <rPh sb="194" eb="196">
      <t>シンサ</t>
    </rPh>
    <rPh sb="199" eb="201">
      <t>バアイ</t>
    </rPh>
    <rPh sb="202" eb="204">
      <t>キニュウ</t>
    </rPh>
    <rPh sb="204" eb="206">
      <t>フヨウ</t>
    </rPh>
    <rPh sb="212" eb="215">
      <t>キュウキジュン</t>
    </rPh>
    <rPh sb="217" eb="220">
      <t>シンキジュン</t>
    </rPh>
    <rPh sb="222" eb="224">
      <t>ヘンコウ</t>
    </rPh>
    <rPh sb="226" eb="228">
      <t>ゼンカイ</t>
    </rPh>
    <rPh sb="228" eb="230">
      <t>シンサ</t>
    </rPh>
    <rPh sb="235" eb="237">
      <t>ネンド</t>
    </rPh>
    <rPh sb="237" eb="239">
      <t>キジュン</t>
    </rPh>
    <rPh sb="239" eb="240">
      <t>マタ</t>
    </rPh>
    <rPh sb="245" eb="247">
      <t>ネンド</t>
    </rPh>
    <rPh sb="247" eb="249">
      <t>キジュン</t>
    </rPh>
    <rPh sb="250" eb="252">
      <t>シヨウ</t>
    </rPh>
    <rPh sb="254" eb="256">
      <t>コンカイ</t>
    </rPh>
    <rPh sb="256" eb="258">
      <t>シンサ</t>
    </rPh>
    <rPh sb="263" eb="265">
      <t>ネンド</t>
    </rPh>
    <rPh sb="268" eb="270">
      <t>シヨウ</t>
    </rPh>
    <rPh sb="272" eb="274">
      <t>バアイ</t>
    </rPh>
    <rPh sb="275" eb="277">
      <t>シンキュウ</t>
    </rPh>
    <rPh sb="277" eb="279">
      <t>コウモク</t>
    </rPh>
    <rPh sb="280" eb="282">
      <t>ヘンカン</t>
    </rPh>
    <rPh sb="289" eb="292">
      <t>ジドウテキ</t>
    </rPh>
    <rPh sb="293" eb="294">
      <t>オコナ</t>
    </rPh>
    <rPh sb="302" eb="303">
      <t>ヒョウ</t>
    </rPh>
    <rPh sb="305" eb="307">
      <t>ゼンカイ</t>
    </rPh>
    <rPh sb="307" eb="309">
      <t>キジュン</t>
    </rPh>
    <rPh sb="312" eb="314">
      <t>ハンテイ</t>
    </rPh>
    <rPh sb="314" eb="316">
      <t>ケッカ</t>
    </rPh>
    <rPh sb="321" eb="323">
      <t>キニュウ</t>
    </rPh>
    <phoneticPr fontId="2"/>
  </si>
  <si>
    <t>・「審査結果と指摘事項」のワークシートでは、対応するプログラム点検書／審査チーム報告書／審査報告書にその時点での審査結果（判定、根拠及び指摘事項）を記入します。</t>
    <rPh sb="2" eb="4">
      <t>シンサ</t>
    </rPh>
    <rPh sb="4" eb="6">
      <t>ケッカ</t>
    </rPh>
    <rPh sb="7" eb="9">
      <t>シテキ</t>
    </rPh>
    <rPh sb="9" eb="11">
      <t>ジコウ</t>
    </rPh>
    <rPh sb="22" eb="24">
      <t>タイオウ</t>
    </rPh>
    <rPh sb="31" eb="33">
      <t>テンケン</t>
    </rPh>
    <rPh sb="33" eb="34">
      <t>ショ</t>
    </rPh>
    <rPh sb="35" eb="37">
      <t>シンサ</t>
    </rPh>
    <rPh sb="40" eb="43">
      <t>ホウコクショ</t>
    </rPh>
    <rPh sb="44" eb="46">
      <t>シンサ</t>
    </rPh>
    <rPh sb="46" eb="49">
      <t>ホウコクショ</t>
    </rPh>
    <rPh sb="52" eb="54">
      <t>ジテン</t>
    </rPh>
    <rPh sb="56" eb="58">
      <t>シンサ</t>
    </rPh>
    <rPh sb="58" eb="60">
      <t>ケッカ</t>
    </rPh>
    <rPh sb="61" eb="63">
      <t>ハンテイ</t>
    </rPh>
    <rPh sb="64" eb="66">
      <t>コンキョ</t>
    </rPh>
    <rPh sb="66" eb="67">
      <t>オヨ</t>
    </rPh>
    <rPh sb="68" eb="70">
      <t>シテキ</t>
    </rPh>
    <rPh sb="70" eb="72">
      <t>ジコウ</t>
    </rPh>
    <rPh sb="74" eb="76">
      <t>キニュウ</t>
    </rPh>
    <phoneticPr fontId="2"/>
  </si>
  <si>
    <t>S</t>
  </si>
  <si>
    <t>（なし）</t>
    <phoneticPr fontId="2"/>
  </si>
  <si>
    <t>W</t>
  </si>
  <si>
    <t>D</t>
  </si>
  <si>
    <t>中間審査の場合</t>
    <rPh sb="0" eb="2">
      <t>チュウカン</t>
    </rPh>
    <rPh sb="2" eb="4">
      <t>シンサ</t>
    </rPh>
    <rPh sb="5" eb="7">
      <t>バアイ</t>
    </rPh>
    <phoneticPr fontId="2"/>
  </si>
  <si>
    <t>新規審査／認定継続審査の場合</t>
    <rPh sb="0" eb="2">
      <t>シンキ</t>
    </rPh>
    <rPh sb="2" eb="4">
      <t>シンサ</t>
    </rPh>
    <rPh sb="5" eb="7">
      <t>ニンテイ</t>
    </rPh>
    <rPh sb="7" eb="9">
      <t>ケイゾク</t>
    </rPh>
    <rPh sb="9" eb="11">
      <t>シンサ</t>
    </rPh>
    <rPh sb="12" eb="14">
      <t>バアイ</t>
    </rPh>
    <phoneticPr fontId="2"/>
  </si>
  <si>
    <t>記入例</t>
    <rPh sb="0" eb="2">
      <t>キニュウ</t>
    </rPh>
    <rPh sb="2" eb="3">
      <t>レイ</t>
    </rPh>
    <phoneticPr fontId="2"/>
  </si>
  <si>
    <t>（前回指摘事項）
***については、***という弱点があり、改善が必要である。
（今回審査結果）
***により基準を満たしている。</t>
    <rPh sb="1" eb="3">
      <t>ゼンカイ</t>
    </rPh>
    <rPh sb="3" eb="5">
      <t>シテキ</t>
    </rPh>
    <rPh sb="5" eb="7">
      <t>ジコウ</t>
    </rPh>
    <rPh sb="24" eb="26">
      <t>ジャクテン</t>
    </rPh>
    <rPh sb="42" eb="44">
      <t>コンカイ</t>
    </rPh>
    <rPh sb="44" eb="46">
      <t>シンサ</t>
    </rPh>
    <rPh sb="46" eb="48">
      <t>ケッカ</t>
    </rPh>
    <phoneticPr fontId="2"/>
  </si>
  <si>
    <t>Ｗ</t>
    <phoneticPr fontId="2"/>
  </si>
  <si>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31" eb="34">
      <t>ケンキュウカ</t>
    </rPh>
    <rPh sb="36" eb="38">
      <t>センコウ</t>
    </rPh>
    <phoneticPr fontId="2"/>
  </si>
  <si>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2"/>
  </si>
  <si>
    <t>- 基本事項
- 行動記録
- 審査項目と前回審査の結果
- 審査結果と指摘事項の記入例
- (1)プログラム点検書（実地審査最終面談時）　‥ プログラム点検書（実地審査最終面談時）の表題
- (1)審査結果と指摘事項 　‥ プログラム点検書（実地審査最終面談時）の本体
- (2)プログラム点検書（実地審査後）　‥ プログラム点検書（実地審査後）の表題、Ⅰ、Ⅱ、Ⅲ
- (2)審査結果と指摘事項　‥ プログラム点検書（実地審査後）のⅣ
- (3)審査チーム報告書　‥ 審査チーム報告書の表題、Ⅰ、Ⅱ、Ⅲ、Ⅳ、Ⅴ
- (3)審査結果と指摘事項　‥ 審査チーム報告書のⅥ
- (4)分野別審査報告書　‥ 分野別審査報告書の表題、Ⅰ、Ⅱ、Ⅲ、Ⅳ、Ⅴ、Ⅵ
- (5)最終審査報告書　‥ 最終審査報告書の表題、Ⅰ、Ⅱ、Ⅲ、Ⅳ、Ⅴ、Ⅵ
- (4)、(5)審査結果と指摘事項　‥ 分野別審査報告書、最終審査報告書のⅦ</t>
    <rPh sb="31" eb="33">
      <t>シンサ</t>
    </rPh>
    <rPh sb="33" eb="35">
      <t>ケッカ</t>
    </rPh>
    <rPh sb="36" eb="38">
      <t>シテキ</t>
    </rPh>
    <rPh sb="38" eb="40">
      <t>ジコウ</t>
    </rPh>
    <rPh sb="41" eb="43">
      <t>キニュウ</t>
    </rPh>
    <rPh sb="43" eb="44">
      <t>レイ</t>
    </rPh>
    <rPh sb="59" eb="61">
      <t>ジッチ</t>
    </rPh>
    <rPh sb="61" eb="63">
      <t>シンサ</t>
    </rPh>
    <rPh sb="63" eb="65">
      <t>サイシュウ</t>
    </rPh>
    <rPh sb="65" eb="67">
      <t>メンダン</t>
    </rPh>
    <rPh sb="67" eb="68">
      <t>ジ</t>
    </rPh>
    <rPh sb="146" eb="148">
      <t>テンケン</t>
    </rPh>
    <rPh sb="148" eb="149">
      <t>ショ</t>
    </rPh>
    <rPh sb="150" eb="152">
      <t>ジッチ</t>
    </rPh>
    <rPh sb="152" eb="154">
      <t>シンサ</t>
    </rPh>
    <rPh sb="154" eb="155">
      <t>ゴ</t>
    </rPh>
    <rPh sb="175" eb="177">
      <t>ヒョウダイ</t>
    </rPh>
    <rPh sb="224" eb="226">
      <t>シンサ</t>
    </rPh>
    <rPh sb="229" eb="232">
      <t>ホウコクショ</t>
    </rPh>
    <rPh sb="235" eb="237">
      <t>シンサ</t>
    </rPh>
    <rPh sb="240" eb="243">
      <t>ホウコクショ</t>
    </rPh>
    <rPh sb="244" eb="246">
      <t>ヒョウダイ</t>
    </rPh>
    <rPh sb="274" eb="276">
      <t>シンサ</t>
    </rPh>
    <rPh sb="290" eb="292">
      <t>ブンヤ</t>
    </rPh>
    <rPh sb="292" eb="293">
      <t>ベツ</t>
    </rPh>
    <rPh sb="293" eb="295">
      <t>シンサ</t>
    </rPh>
    <rPh sb="295" eb="298">
      <t>ホウコクショ</t>
    </rPh>
    <rPh sb="301" eb="303">
      <t>ブンヤ</t>
    </rPh>
    <rPh sb="303" eb="304">
      <t>ベツ</t>
    </rPh>
    <rPh sb="304" eb="306">
      <t>シンサ</t>
    </rPh>
    <rPh sb="306" eb="309">
      <t>ホウコクショ</t>
    </rPh>
    <rPh sb="310" eb="312">
      <t>ヒョウダイ</t>
    </rPh>
    <rPh sb="330" eb="332">
      <t>サイシュウ</t>
    </rPh>
    <rPh sb="332" eb="334">
      <t>シンサ</t>
    </rPh>
    <rPh sb="334" eb="337">
      <t>ホウコクショ</t>
    </rPh>
    <rPh sb="340" eb="342">
      <t>サイシュウ</t>
    </rPh>
    <rPh sb="342" eb="344">
      <t>シンサ</t>
    </rPh>
    <rPh sb="344" eb="347">
      <t>ホウコクショ</t>
    </rPh>
    <rPh sb="348" eb="350">
      <t>ヒョウダイ</t>
    </rPh>
    <phoneticPr fontId="2"/>
  </si>
  <si>
    <t xml:space="preserve">・判定が「Ｗ」となった点検大項目の下の点検項目の全ての「Ｗ」判定項目
</t>
    <rPh sb="11" eb="13">
      <t>テンケン</t>
    </rPh>
    <rPh sb="13" eb="16">
      <t>ダイコウモク</t>
    </rPh>
    <rPh sb="17" eb="18">
      <t>シタ</t>
    </rPh>
    <rPh sb="19" eb="21">
      <t>テンケン</t>
    </rPh>
    <rPh sb="21" eb="23">
      <t>コウモク</t>
    </rPh>
    <rPh sb="30" eb="32">
      <t>ハンテイ</t>
    </rPh>
    <rPh sb="32" eb="34">
      <t>コウモク</t>
    </rPh>
    <phoneticPr fontId="2"/>
  </si>
  <si>
    <t>2012年度基準</t>
    <rPh sb="4" eb="6">
      <t>ネンド</t>
    </rPh>
    <rPh sb="6" eb="8">
      <t>キジュン</t>
    </rPh>
    <phoneticPr fontId="2"/>
  </si>
  <si>
    <t>根拠
（基準への適合が確認できた事項）</t>
    <rPh sb="0" eb="2">
      <t>コンキョ</t>
    </rPh>
    <rPh sb="4" eb="6">
      <t>キジュン</t>
    </rPh>
    <rPh sb="8" eb="10">
      <t>テキゴウ</t>
    </rPh>
    <rPh sb="11" eb="13">
      <t>カクニン</t>
    </rPh>
    <rPh sb="16" eb="18">
      <t>ジコウ</t>
    </rPh>
    <phoneticPr fontId="2"/>
  </si>
  <si>
    <t>例：
aaaであることを自己点検書添付資料の「xxx」により確認した。
bbbであることを大学ウェブサイトの「yyy」により確認した。
cccであることを実地審査のzzzとの面談により確認した。</t>
    <rPh sb="0" eb="1">
      <t>レイ</t>
    </rPh>
    <rPh sb="12" eb="14">
      <t>ジコ</t>
    </rPh>
    <rPh sb="14" eb="16">
      <t>テンケン</t>
    </rPh>
    <rPh sb="16" eb="17">
      <t>ショ</t>
    </rPh>
    <rPh sb="17" eb="19">
      <t>テンプ</t>
    </rPh>
    <rPh sb="19" eb="21">
      <t>シリョウ</t>
    </rPh>
    <rPh sb="30" eb="32">
      <t>カクニン</t>
    </rPh>
    <rPh sb="45" eb="47">
      <t>ダイガク</t>
    </rPh>
    <rPh sb="62" eb="64">
      <t>カクニン</t>
    </rPh>
    <rPh sb="77" eb="79">
      <t>ジッチ</t>
    </rPh>
    <rPh sb="79" eb="81">
      <t>シンサ</t>
    </rPh>
    <rPh sb="87" eb="89">
      <t>メンダン</t>
    </rPh>
    <rPh sb="92" eb="94">
      <t>カクニン</t>
    </rPh>
    <phoneticPr fontId="2"/>
  </si>
  <si>
    <t>例：
（Wの場合）***により確認した結果、***については、***という弱点があり、改善が必要である。
（Sで指摘事項がある場合）***により確認した結果、***については***という懸念があり、改善が望まれる。
（Sで指摘事項がない場合）「（なし）」と記入する
中間審査では、Sで指摘事項がない場合でも下記のように記入する。
　***により基準に適合している。***により基準を満たしている。</t>
    <rPh sb="0" eb="1">
      <t>レイ</t>
    </rPh>
    <rPh sb="15" eb="17">
      <t>カクニン</t>
    </rPh>
    <rPh sb="19" eb="21">
      <t>ケッカ</t>
    </rPh>
    <rPh sb="37" eb="39">
      <t>ジャクテン</t>
    </rPh>
    <rPh sb="43" eb="45">
      <t>カイゼン</t>
    </rPh>
    <rPh sb="46" eb="48">
      <t>ヒツヨウ</t>
    </rPh>
    <rPh sb="56" eb="58">
      <t>シテキ</t>
    </rPh>
    <rPh sb="58" eb="60">
      <t>ジコウ</t>
    </rPh>
    <rPh sb="93" eb="95">
      <t>ケネン</t>
    </rPh>
    <rPh sb="102" eb="103">
      <t>ノゾ</t>
    </rPh>
    <rPh sb="128" eb="130">
      <t>キニュウ</t>
    </rPh>
    <rPh sb="133" eb="135">
      <t>チュウカン</t>
    </rPh>
    <rPh sb="135" eb="137">
      <t>シンサ</t>
    </rPh>
    <rPh sb="153" eb="155">
      <t>カキ</t>
    </rPh>
    <rPh sb="159" eb="161">
      <t>キニュウ</t>
    </rPh>
    <rPh sb="172" eb="174">
      <t>キジュン</t>
    </rPh>
    <phoneticPr fontId="2"/>
  </si>
  <si>
    <t>中間審査の場合の記載例：
（前回指摘事項）
***という弱点があり、改善が必要である。
（今回審査結果）
***により基準に適合している。***により基準を満たしている。
あるいは
***により確認した結果、***については***という懸念があり、改善が望まれる。
あるいは
***により確認した結果、***については***という弱点があり、改善が必要である。</t>
    <rPh sb="0" eb="2">
      <t>チュウカン</t>
    </rPh>
    <rPh sb="2" eb="4">
      <t>シンサ</t>
    </rPh>
    <rPh sb="5" eb="7">
      <t>バアイ</t>
    </rPh>
    <rPh sb="8" eb="10">
      <t>キサイ</t>
    </rPh>
    <rPh sb="10" eb="11">
      <t>レイ</t>
    </rPh>
    <rPh sb="14" eb="16">
      <t>ゼンカイ</t>
    </rPh>
    <rPh sb="16" eb="18">
      <t>シテキ</t>
    </rPh>
    <rPh sb="18" eb="20">
      <t>ジコウ</t>
    </rPh>
    <rPh sb="28" eb="30">
      <t>ジャクテン</t>
    </rPh>
    <rPh sb="46" eb="48">
      <t>コンカイ</t>
    </rPh>
    <rPh sb="48" eb="50">
      <t>シンサ</t>
    </rPh>
    <rPh sb="50" eb="52">
      <t>ケッカ</t>
    </rPh>
    <rPh sb="166" eb="168">
      <t>ジャクテン</t>
    </rPh>
    <rPh sb="175" eb="177">
      <t>ヒツヨウ</t>
    </rPh>
    <phoneticPr fontId="2"/>
  </si>
  <si>
    <t>←指摘事項がない場合は必ず（なし）
　　と記入し、空欄とはしない。</t>
    <rPh sb="1" eb="3">
      <t>シテキ</t>
    </rPh>
    <rPh sb="3" eb="5">
      <t>ジコウ</t>
    </rPh>
    <rPh sb="8" eb="10">
      <t>バアイ</t>
    </rPh>
    <rPh sb="11" eb="12">
      <t>カナラ</t>
    </rPh>
    <rPh sb="21" eb="23">
      <t>キニュウ</t>
    </rPh>
    <rPh sb="25" eb="27">
      <t>クウラン</t>
    </rPh>
    <phoneticPr fontId="2"/>
  </si>
  <si>
    <t>***により確認した結果、***については***という懸念があり、改善が望まれる。</t>
    <phoneticPr fontId="2"/>
  </si>
  <si>
    <t>***により確認した結果、***については***という弱点があり、改善が必要である。</t>
    <rPh sb="27" eb="29">
      <t>ジャクテン</t>
    </rPh>
    <phoneticPr fontId="2"/>
  </si>
  <si>
    <t>***により確認した結果、***については***という欠陥があり、基準を満たしていない。</t>
    <rPh sb="27" eb="29">
      <t>ケッカン</t>
    </rPh>
    <rPh sb="33" eb="35">
      <t>キジュン</t>
    </rPh>
    <rPh sb="36" eb="37">
      <t>ミ</t>
    </rPh>
    <phoneticPr fontId="2"/>
  </si>
  <si>
    <t>（前回指摘事項）
***については、***という弱点があり、改善が必要である。
（今回審査結果）
***により確認した結果、***については***という弱点があり、改善が必要である。</t>
    <rPh sb="1" eb="3">
      <t>ゼンカイ</t>
    </rPh>
    <rPh sb="3" eb="5">
      <t>シテキ</t>
    </rPh>
    <rPh sb="5" eb="7">
      <t>ジコウ</t>
    </rPh>
    <rPh sb="24" eb="26">
      <t>ジャクテン</t>
    </rPh>
    <rPh sb="42" eb="44">
      <t>コンカイ</t>
    </rPh>
    <rPh sb="44" eb="46">
      <t>シンサ</t>
    </rPh>
    <rPh sb="46" eb="48">
      <t>ケッカ</t>
    </rPh>
    <phoneticPr fontId="2"/>
  </si>
  <si>
    <t>根拠
（基準への適合が確認できた事項）</t>
    <rPh sb="0" eb="2">
      <t>コンキョ</t>
    </rPh>
    <phoneticPr fontId="2"/>
  </si>
  <si>
    <t xml:space="preserve">プログラムの特に優れているところ
</t>
    <phoneticPr fontId="2"/>
  </si>
  <si>
    <t xml:space="preserve">プログラムの主要な問題点
</t>
    <phoneticPr fontId="2"/>
  </si>
  <si>
    <t>文字数がセル内に収まらない場合は、行／列幅の調節、フォントサイズ縮小等により調節願います。</t>
    <rPh sb="0" eb="3">
      <t>モジスウ</t>
    </rPh>
    <rPh sb="6" eb="7">
      <t>ナイ</t>
    </rPh>
    <rPh sb="8" eb="9">
      <t>オサ</t>
    </rPh>
    <rPh sb="13" eb="15">
      <t>バアイ</t>
    </rPh>
    <rPh sb="17" eb="18">
      <t>ギョウ</t>
    </rPh>
    <rPh sb="19" eb="20">
      <t>レツ</t>
    </rPh>
    <rPh sb="20" eb="21">
      <t>ハバ</t>
    </rPh>
    <rPh sb="22" eb="24">
      <t>チョウセツ</t>
    </rPh>
    <rPh sb="32" eb="34">
      <t>シュクショウ</t>
    </rPh>
    <rPh sb="34" eb="35">
      <t>トウ</t>
    </rPh>
    <rPh sb="38" eb="40">
      <t>チョウセツ</t>
    </rPh>
    <rPh sb="40" eb="41">
      <t>ネガ</t>
    </rPh>
    <phoneticPr fontId="2"/>
  </si>
  <si>
    <t>中間審査（認定基準2019年度～）</t>
    <rPh sb="0" eb="2">
      <t>チュウカン</t>
    </rPh>
    <rPh sb="2" eb="4">
      <t>シンサ</t>
    </rPh>
    <rPh sb="5" eb="7">
      <t>ニンテイ</t>
    </rPh>
    <rPh sb="7" eb="9">
      <t>キジュン</t>
    </rPh>
    <rPh sb="13" eb="15">
      <t>ネンド</t>
    </rPh>
    <phoneticPr fontId="2"/>
  </si>
  <si>
    <t>新規審査（認定基準2012年度～2018年度）</t>
    <rPh sb="0" eb="2">
      <t>シンキ</t>
    </rPh>
    <rPh sb="2" eb="4">
      <t>シンサ</t>
    </rPh>
    <rPh sb="5" eb="7">
      <t>ニンテイ</t>
    </rPh>
    <rPh sb="7" eb="9">
      <t>キジュン</t>
    </rPh>
    <rPh sb="13" eb="15">
      <t>ネンド</t>
    </rPh>
    <rPh sb="20" eb="22">
      <t>ネンド</t>
    </rPh>
    <phoneticPr fontId="2"/>
  </si>
  <si>
    <t>新規審査（認定基準2019年度～）</t>
    <rPh sb="0" eb="2">
      <t>シンキ</t>
    </rPh>
    <rPh sb="2" eb="4">
      <t>シンサ</t>
    </rPh>
    <rPh sb="5" eb="7">
      <t>ニンテイ</t>
    </rPh>
    <rPh sb="7" eb="9">
      <t>キジュン</t>
    </rPh>
    <rPh sb="13" eb="15">
      <t>ネンド</t>
    </rPh>
    <phoneticPr fontId="2"/>
  </si>
  <si>
    <t>認定継続審査（認定基準2019年度～）</t>
    <rPh sb="0" eb="2">
      <t>ニンテイ</t>
    </rPh>
    <rPh sb="2" eb="4">
      <t>ケイゾク</t>
    </rPh>
    <rPh sb="4" eb="6">
      <t>シンサ</t>
    </rPh>
    <rPh sb="7" eb="9">
      <t>ニンテイ</t>
    </rPh>
    <rPh sb="9" eb="11">
      <t>キジュン</t>
    </rPh>
    <rPh sb="15" eb="17">
      <t>ネンド</t>
    </rPh>
    <phoneticPr fontId="2"/>
  </si>
  <si>
    <t>再審査（認定基準2019年度～）</t>
    <rPh sb="0" eb="1">
      <t>サイ</t>
    </rPh>
    <rPh sb="1" eb="3">
      <t>シンサ</t>
    </rPh>
    <rPh sb="4" eb="6">
      <t>ニンテイ</t>
    </rPh>
    <rPh sb="6" eb="8">
      <t>キジュン</t>
    </rPh>
    <rPh sb="12" eb="14">
      <t>ネンド</t>
    </rPh>
    <phoneticPr fontId="2"/>
  </si>
  <si>
    <t>●前回審査(新規審査又は認定継続審査は必ず記載し、加えて中間審査もあった場合はそれも記載）が、2012年度～2018年度対応基準で行われた場合は、C、D列に記入してください。</t>
    <phoneticPr fontId="2"/>
  </si>
  <si>
    <t>●前回審査(新規審査又は認定継続審査は必ず記載し、加えて中間審査もあった場合はそれも記載）が、2019年度～対応基準で行われた場合は、H、I列に記入してください。</t>
    <rPh sb="1" eb="3">
      <t>ゼンカイ</t>
    </rPh>
    <rPh sb="3" eb="5">
      <t>シンサ</t>
    </rPh>
    <rPh sb="51" eb="53">
      <t>ネンド</t>
    </rPh>
    <rPh sb="54" eb="56">
      <t>タイオウ</t>
    </rPh>
    <rPh sb="56" eb="58">
      <t>キジュン</t>
    </rPh>
    <rPh sb="59" eb="60">
      <t>オコナ</t>
    </rPh>
    <rPh sb="63" eb="65">
      <t>バアイ</t>
    </rPh>
    <rPh sb="70" eb="71">
      <t>レツ</t>
    </rPh>
    <rPh sb="72" eb="74">
      <t>キニュウ</t>
    </rPh>
    <phoneticPr fontId="2"/>
  </si>
  <si>
    <t>2012年度～2018年度適用基準</t>
    <rPh sb="4" eb="6">
      <t>ネンド</t>
    </rPh>
    <phoneticPr fontId="2"/>
  </si>
  <si>
    <t>2019年度～適用基準</t>
    <rPh sb="4" eb="6">
      <t>ネンド</t>
    </rPh>
    <phoneticPr fontId="2"/>
  </si>
  <si>
    <t>1.1</t>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</si>
  <si>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2"/>
  </si>
  <si>
    <t>1.2</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</si>
  <si>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</si>
  <si>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</si>
  <si>
    <t>基準4　教育改善</t>
    <rPh sb="0" eb="2">
      <t>キジュン</t>
    </rPh>
    <rPh sb="4" eb="8">
      <t>キョウイクカイゼン</t>
    </rPh>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</si>
  <si>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</si>
  <si>
    <t>前回判定：
2012年度基準</t>
    <rPh sb="0" eb="4">
      <t>ゼンカイハンテイ</t>
    </rPh>
    <rPh sb="10" eb="12">
      <t>ネンド</t>
    </rPh>
    <rPh sb="12" eb="14">
      <t>キジュン</t>
    </rPh>
    <phoneticPr fontId="2"/>
  </si>
  <si>
    <t>前回判定：
2019年度基準</t>
    <phoneticPr fontId="2"/>
  </si>
  <si>
    <t>項目</t>
    <rPh sb="0" eb="2">
      <t>コウモク</t>
    </rPh>
    <phoneticPr fontId="2"/>
  </si>
  <si>
    <t>新/継</t>
    <rPh sb="0" eb="1">
      <t>シン</t>
    </rPh>
    <rPh sb="2" eb="3">
      <t>ケイ</t>
    </rPh>
    <phoneticPr fontId="2"/>
  </si>
  <si>
    <t>中</t>
    <rPh sb="0" eb="1">
      <t>チュウ</t>
    </rPh>
    <phoneticPr fontId="2"/>
  </si>
  <si>
    <t>前回判定：
2019年度基準</t>
    <rPh sb="0" eb="2">
      <t>ゼンカイ</t>
    </rPh>
    <rPh sb="2" eb="4">
      <t>ハンテイ</t>
    </rPh>
    <rPh sb="10" eb="12">
      <t>ネンド</t>
    </rPh>
    <rPh sb="12" eb="14">
      <t>キジュン</t>
    </rPh>
    <phoneticPr fontId="2"/>
  </si>
  <si>
    <t>新/継</t>
    <rPh sb="0" eb="1">
      <t>シン</t>
    </rPh>
    <rPh sb="2" eb="3">
      <t>ケイ</t>
    </rPh>
    <phoneticPr fontId="2"/>
  </si>
  <si>
    <t>中</t>
    <rPh sb="0" eb="1">
      <t>チュウ</t>
    </rPh>
    <phoneticPr fontId="2"/>
  </si>
  <si>
    <t>新規審査（認定基準2010年度～2015年度）</t>
    <rPh sb="0" eb="2">
      <t>シンキ</t>
    </rPh>
    <rPh sb="2" eb="4">
      <t>シンサ</t>
    </rPh>
    <rPh sb="5" eb="7">
      <t>ニンテイ</t>
    </rPh>
    <rPh sb="7" eb="9">
      <t>キジュン</t>
    </rPh>
    <rPh sb="13" eb="15">
      <t>ネンド</t>
    </rPh>
    <rPh sb="20" eb="22">
      <t>ネンド</t>
    </rPh>
    <phoneticPr fontId="2"/>
  </si>
  <si>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phoneticPr fontId="2"/>
  </si>
  <si>
    <t>　　（最終面談をWeb審査で実施する場合は、当該シートをPDFファイル化して、事前にメンバーページ経由で送付する。）</t>
    <phoneticPr fontId="2"/>
  </si>
  <si>
    <t>審査団長（一斉審査の場合記入）</t>
    <rPh sb="0" eb="2">
      <t>シンサ</t>
    </rPh>
    <rPh sb="2" eb="4">
      <t>ダンチョウ</t>
    </rPh>
    <rPh sb="5" eb="9">
      <t>イッセイシンサ</t>
    </rPh>
    <rPh sb="10" eb="12">
      <t>バアイ</t>
    </rPh>
    <rPh sb="12" eb="14">
      <t>キニュウ</t>
    </rPh>
    <phoneticPr fontId="2"/>
  </si>
  <si>
    <t>副審査団長（同上）</t>
    <rPh sb="0" eb="1">
      <t>フク</t>
    </rPh>
    <rPh sb="1" eb="3">
      <t>シンサ</t>
    </rPh>
    <rPh sb="3" eb="5">
      <t>ダンチョウ</t>
    </rPh>
    <rPh sb="6" eb="8">
      <t>ドウジョウ</t>
    </rPh>
    <phoneticPr fontId="2"/>
  </si>
  <si>
    <t>今回の審査の種類</t>
    <rPh sb="0" eb="2">
      <t>コンカイ</t>
    </rPh>
    <rPh sb="3" eb="5">
      <t>シンサ</t>
    </rPh>
    <rPh sb="6" eb="8">
      <t>シュルイ</t>
    </rPh>
    <phoneticPr fontId="2"/>
  </si>
  <si>
    <t>プログラム名（和文）</t>
    <rPh sb="0" eb="6">
      <t>サンプメイ</t>
    </rPh>
    <rPh sb="7" eb="9">
      <t>ワブン</t>
    </rPh>
    <phoneticPr fontId="2"/>
  </si>
  <si>
    <t>①前回審査が中間審査の場合、
使用した認定基準と実施年度</t>
    <rPh sb="1" eb="3">
      <t>ゼンカイ</t>
    </rPh>
    <rPh sb="3" eb="5">
      <t>シンサ</t>
    </rPh>
    <rPh sb="6" eb="8">
      <t>チュウカン</t>
    </rPh>
    <rPh sb="8" eb="10">
      <t>シンサ</t>
    </rPh>
    <rPh sb="11" eb="13">
      <t>バアイ</t>
    </rPh>
    <rPh sb="15" eb="17">
      <t>シヨウ</t>
    </rPh>
    <rPh sb="19" eb="21">
      <t>ニンテイ</t>
    </rPh>
    <rPh sb="21" eb="23">
      <t>キジュン</t>
    </rPh>
    <rPh sb="24" eb="26">
      <t>ジッシ</t>
    </rPh>
    <rPh sb="26" eb="27">
      <t>ドシ</t>
    </rPh>
    <rPh sb="27" eb="28">
      <t>ド</t>
    </rPh>
    <phoneticPr fontId="2"/>
  </si>
  <si>
    <t>②前回実施の新規／認定継続審査で使用した認定基準と実施年度</t>
    <rPh sb="1" eb="3">
      <t>ゼンカイ</t>
    </rPh>
    <rPh sb="2" eb="3">
      <t>カイ</t>
    </rPh>
    <rPh sb="3" eb="5">
      <t>ジッシ</t>
    </rPh>
    <rPh sb="6" eb="8">
      <t>シンキ</t>
    </rPh>
    <rPh sb="9" eb="11">
      <t>ニンテイ</t>
    </rPh>
    <rPh sb="11" eb="13">
      <t>ケイゾク</t>
    </rPh>
    <rPh sb="13" eb="15">
      <t>シンサ</t>
    </rPh>
    <rPh sb="16" eb="18">
      <t>シヨウ</t>
    </rPh>
    <rPh sb="20" eb="22">
      <t>ニンテイ</t>
    </rPh>
    <rPh sb="22" eb="24">
      <t>キジュン</t>
    </rPh>
    <rPh sb="25" eb="27">
      <t>ジッシ</t>
    </rPh>
    <rPh sb="27" eb="28">
      <t>ドシ</t>
    </rPh>
    <rPh sb="28" eb="29">
      <t>ド</t>
    </rPh>
    <phoneticPr fontId="2"/>
  </si>
  <si>
    <t>①</t>
    <phoneticPr fontId="2"/>
  </si>
  <si>
    <t>②</t>
    <phoneticPr fontId="2"/>
  </si>
  <si>
    <t>　　　　　　注1：今回が新規審査の場合は、①、②とも「なし」を選択する。
　　　　　　注2：今回が認定継続審査又は中間審査の場合で、前回審査が中間審査の場合は①、②で該当する項目
　　　　　　　　　を選択する。
　　　　　　注3：今回が認定継続審査又は中間審査の場合で、前回審査が中間審査ではない場合は①で「なし」を、
　　　　　　　　　②で該当する項目を選択する。
　　　　　　注4：①、②で「なし」以外を選択した場合は、C列に審査の実施年度を記入する。</t>
    <rPh sb="9" eb="11">
      <t>コンカイ</t>
    </rPh>
    <rPh sb="12" eb="16">
      <t>シンキシンサ</t>
    </rPh>
    <rPh sb="17" eb="19">
      <t>バアイ</t>
    </rPh>
    <rPh sb="31" eb="33">
      <t>センタク</t>
    </rPh>
    <rPh sb="43" eb="44">
      <t>チュウ</t>
    </rPh>
    <rPh sb="66" eb="70">
      <t>ゼンカイシンサ</t>
    </rPh>
    <rPh sb="71" eb="75">
      <t>チュウカンシンサ</t>
    </rPh>
    <rPh sb="76" eb="78">
      <t>バアイ</t>
    </rPh>
    <rPh sb="83" eb="85">
      <t>ガイトウ</t>
    </rPh>
    <rPh sb="87" eb="89">
      <t>コウモク</t>
    </rPh>
    <rPh sb="100" eb="102">
      <t>センタク</t>
    </rPh>
    <rPh sb="112" eb="113">
      <t>チュウ</t>
    </rPh>
    <rPh sb="131" eb="133">
      <t>バアイ</t>
    </rPh>
    <rPh sb="171" eb="173">
      <t>ガイトウ</t>
    </rPh>
    <rPh sb="175" eb="177">
      <t>コウモク</t>
    </rPh>
    <rPh sb="178" eb="180">
      <t>センタク</t>
    </rPh>
    <rPh sb="190" eb="191">
      <t>チュウ</t>
    </rPh>
    <rPh sb="201" eb="203">
      <t>イガイ</t>
    </rPh>
    <rPh sb="204" eb="206">
      <t>センタク</t>
    </rPh>
    <rPh sb="208" eb="210">
      <t>バアイ</t>
    </rPh>
    <rPh sb="213" eb="214">
      <t>レツ</t>
    </rPh>
    <rPh sb="215" eb="217">
      <t>シンサ</t>
    </rPh>
    <rPh sb="218" eb="222">
      <t>ジッシネンド</t>
    </rPh>
    <rPh sb="223" eb="225">
      <t>キニュウ</t>
    </rPh>
    <phoneticPr fontId="2"/>
  </si>
  <si>
    <t>中間審査（認定基準2012年度～2018年度）</t>
    <rPh sb="0" eb="2">
      <t>チュウカン</t>
    </rPh>
    <rPh sb="2" eb="4">
      <t>シンサ</t>
    </rPh>
    <rPh sb="5" eb="7">
      <t>ニンテイ</t>
    </rPh>
    <rPh sb="7" eb="9">
      <t>キジュン</t>
    </rPh>
    <rPh sb="13" eb="15">
      <t>ネンド</t>
    </rPh>
    <rPh sb="20" eb="22">
      <t>ネンド</t>
    </rPh>
    <phoneticPr fontId="2"/>
  </si>
  <si>
    <t>・書式の改変（行、列、シートの追加／削除やセルの結合等）は、関数等を使用している箇所の表示が不正となったり、記入データの集約処理（自動）が不正となるなどの影響がありますので行わないでください。</t>
    <rPh sb="54" eb="56">
      <t>キニュウ</t>
    </rPh>
    <rPh sb="60" eb="62">
      <t>シュウヤク</t>
    </rPh>
    <rPh sb="62" eb="64">
      <t>ショリ</t>
    </rPh>
    <rPh sb="65" eb="67">
      <t>ジドウ</t>
    </rPh>
    <rPh sb="69" eb="71">
      <t>フセイ</t>
    </rPh>
    <phoneticPr fontId="2"/>
  </si>
  <si>
    <t>2019R1</t>
    <phoneticPr fontId="2"/>
  </si>
  <si>
    <t>対応基準： 日本技術者教育認定基準（2019年度～）
適用年度： 2022年度
認定種別： 全認定種別共通</t>
    <rPh sb="46" eb="47">
      <t>ゼン</t>
    </rPh>
    <rPh sb="47" eb="49">
      <t>ニンテイ</t>
    </rPh>
    <rPh sb="49" eb="51">
      <t>シュベツ</t>
    </rPh>
    <rPh sb="51" eb="53">
      <t>キョウツウ</t>
    </rPh>
    <phoneticPr fontId="2"/>
  </si>
  <si>
    <t>対応基準：日本技術者教育認定基準（2019年度～）
適用年度：2022年度
認定種別： 全認定種別共通</t>
    <rPh sb="44" eb="45">
      <t>ゼン</t>
    </rPh>
    <rPh sb="45" eb="47">
      <t>ニンテイ</t>
    </rPh>
    <rPh sb="47" eb="49">
      <t>シュベツ</t>
    </rPh>
    <rPh sb="49" eb="51">
      <t>キョウツウ</t>
    </rPh>
    <phoneticPr fontId="2"/>
  </si>
  <si>
    <t>対応基準： 日本技術者教育認定基準（2019年度～）
適用年度： 2022年度
認定種別： 全認定種別共通</t>
    <rPh sb="0" eb="2">
      <t>タイオウ</t>
    </rPh>
    <rPh sb="2" eb="4">
      <t>キジュン</t>
    </rPh>
    <rPh sb="6" eb="8">
      <t>ニホン</t>
    </rPh>
    <rPh sb="8" eb="11">
      <t>ギジュツシャ</t>
    </rPh>
    <rPh sb="11" eb="13">
      <t>キョウイク</t>
    </rPh>
    <rPh sb="13" eb="15">
      <t>ニンテイ</t>
    </rPh>
    <rPh sb="15" eb="17">
      <t>キジュン</t>
    </rPh>
    <rPh sb="22" eb="24">
      <t>ネンド</t>
    </rPh>
    <rPh sb="27" eb="29">
      <t>テキヨウ</t>
    </rPh>
    <rPh sb="29" eb="31">
      <t>ネンド</t>
    </rPh>
    <rPh sb="37" eb="39">
      <t>ネンド</t>
    </rPh>
    <rPh sb="40" eb="42">
      <t>ニンテイ</t>
    </rPh>
    <rPh sb="42" eb="44">
      <t>シュベツ</t>
    </rPh>
    <rPh sb="46" eb="47">
      <t>ゼン</t>
    </rPh>
    <rPh sb="47" eb="49">
      <t>ニンテイ</t>
    </rPh>
    <rPh sb="49" eb="51">
      <t>シュベツ</t>
    </rPh>
    <rPh sb="51" eb="53">
      <t>キョウツウ</t>
    </rPh>
    <phoneticPr fontId="2"/>
  </si>
  <si>
    <t>① 認定申請にあたっての留意点6(b)「2021年度修了生に適用された学習・教育到達目標ならびにカリキュラムと2022年度修了予定生に適用されている学習・教育到達目標ならびにカリキュラムがそれぞれ同一であり、施設・設備が同等であった。」</t>
    <rPh sb="40" eb="42">
      <t>トウタツ</t>
    </rPh>
    <rPh sb="79" eb="81">
      <t>トウタツ</t>
    </rPh>
    <phoneticPr fontId="2"/>
  </si>
  <si>
    <t>認定申請にあたっての留意点6(c)：「2021年度修了生が履修したプログラムも2022年度修了予定生が履修したプログラムと同じく認定基準を満たしていたことを審査によって確認できる。</t>
    <rPh sb="47" eb="49">
      <t>ヨテイ</t>
    </rPh>
    <phoneticPr fontId="2"/>
  </si>
  <si>
    <t>② 2021年度修了生全員が目標を達成していた。</t>
    <phoneticPr fontId="2"/>
  </si>
  <si>
    <t>③ 2021年度修了生が入学した時点で学習・教育到達目標が公開され教員と学生に周知されていた。</t>
    <rPh sb="24" eb="26">
      <t>トウタツ</t>
    </rPh>
    <phoneticPr fontId="2"/>
  </si>
  <si>
    <t>訪問審査時の宿泊先、会議室等の手配の確認（審査団長に協力して決定）</t>
    <rPh sb="0" eb="2">
      <t>ホウモン</t>
    </rPh>
    <rPh sb="2" eb="4">
      <t>シンサ</t>
    </rPh>
    <rPh sb="4" eb="5">
      <t>ジ</t>
    </rPh>
    <rPh sb="6" eb="8">
      <t>シュクハク</t>
    </rPh>
    <rPh sb="8" eb="9">
      <t>サキ</t>
    </rPh>
    <rPh sb="10" eb="13">
      <t>カイギシツ</t>
    </rPh>
    <rPh sb="13" eb="14">
      <t>トウ</t>
    </rPh>
    <rPh sb="15" eb="17">
      <t>テハイ</t>
    </rPh>
    <rPh sb="18" eb="20">
      <t>カクニン</t>
    </rPh>
    <rPh sb="21" eb="23">
      <t>シンサ</t>
    </rPh>
    <rPh sb="23" eb="25">
      <t>ダンチョウ</t>
    </rPh>
    <rPh sb="26" eb="28">
      <t>キョウリョク</t>
    </rPh>
    <rPh sb="30" eb="32">
      <t>ケッテイ</t>
    </rPh>
    <phoneticPr fontId="2"/>
  </si>
  <si>
    <t>ここには，実地審査（Web審査及び訪問審査）の審査日ごとの経時的な行動記録，審査事項等を書く。</t>
    <rPh sb="13" eb="15">
      <t>シンサ</t>
    </rPh>
    <rPh sb="15" eb="16">
      <t>オヨ</t>
    </rPh>
    <rPh sb="17" eb="21">
      <t>ホウモンシンサ</t>
    </rPh>
    <phoneticPr fontId="2"/>
  </si>
  <si>
    <r>
      <t>　　　プログラム点検書・審査報告書</t>
    </r>
    <r>
      <rPr>
        <sz val="14"/>
        <rFont val="ＭＳ Ｐゴシック"/>
        <family val="3"/>
        <charset val="128"/>
      </rPr>
      <t xml:space="preserve">
</t>
    </r>
    <r>
      <rPr>
        <sz val="16"/>
        <rFont val="ＭＳ Ｐゴシック"/>
        <family val="3"/>
        <charset val="128"/>
      </rPr>
      <t>　　　　対応基準：日本技術者教育認定基準（2019年度～）
　　　　適用年度：2022年度
　　　　認定種別：全認定種別共通</t>
    </r>
    <rPh sb="8" eb="10">
      <t>テンケン</t>
    </rPh>
    <rPh sb="10" eb="11">
      <t>ショ</t>
    </rPh>
    <rPh sb="12" eb="14">
      <t>シンサ</t>
    </rPh>
    <rPh sb="14" eb="16">
      <t>ホウコク</t>
    </rPh>
    <rPh sb="16" eb="17">
      <t>ショ</t>
    </rPh>
    <rPh sb="25" eb="27">
      <t>キジュン</t>
    </rPh>
    <rPh sb="28" eb="30">
      <t>ニホン</t>
    </rPh>
    <rPh sb="30" eb="33">
      <t>ギジュツシャ</t>
    </rPh>
    <rPh sb="33" eb="35">
      <t>キョウイク</t>
    </rPh>
    <rPh sb="35" eb="37">
      <t>ニンテイ</t>
    </rPh>
    <rPh sb="37" eb="39">
      <t>キジュン</t>
    </rPh>
    <rPh sb="44" eb="46">
      <t>ネンド</t>
    </rPh>
    <rPh sb="53" eb="55">
      <t>テキヨウ</t>
    </rPh>
    <rPh sb="55" eb="57">
      <t>ネンド</t>
    </rPh>
    <rPh sb="62" eb="64">
      <t>ネンド</t>
    </rPh>
    <rPh sb="69" eb="71">
      <t>ニンテイ</t>
    </rPh>
    <rPh sb="71" eb="73">
      <t>シュベツ</t>
    </rPh>
    <rPh sb="74" eb="75">
      <t>ゼン</t>
    </rPh>
    <rPh sb="75" eb="77">
      <t>ニンテイ</t>
    </rPh>
    <rPh sb="77" eb="79">
      <t>シュベツ</t>
    </rPh>
    <rPh sb="79" eb="81">
      <t>キョウツウ</t>
    </rPh>
    <phoneticPr fontId="2"/>
  </si>
  <si>
    <t>このプログラム点検書・審査報告書は、2022年度において日本技術者教育認定基準（2019年度～）を適用した審査で使用するものです。</t>
    <rPh sb="15" eb="16">
      <t>ショ</t>
    </rPh>
    <phoneticPr fontId="2"/>
  </si>
  <si>
    <t xml:space="preserve">－今回が認定継続審査の場合： 「前回新規・継続審査の判定」欄を記入してください。 前回新規・継続審査の結果により中間審査が実施された場合は、上記に加えて「前回中間審査実施時の判定」欄も記入してください。前回中間審査の結果を記入する場合、審査項目でない箇所は空欄のままとしてください。また、 前々回（新規審査又は認定継続審査）と前回（中間審査）で異なる基準により審査が行われた場合は、それぞれ対応する適用基準の表に記入してください。
（例：新規／認定継続審査が2012～2018年度適用基準で実施され、その後中間審査が2019～年度適用基準で実施された場合は、それぞれC列とI列に記入する。）
</t>
    <rPh sb="11" eb="13">
      <t>バアイ</t>
    </rPh>
    <rPh sb="16" eb="18">
      <t>ゼンカイ</t>
    </rPh>
    <rPh sb="18" eb="20">
      <t>シンキ</t>
    </rPh>
    <rPh sb="21" eb="23">
      <t>ケイゾク</t>
    </rPh>
    <rPh sb="23" eb="25">
      <t>シンサ</t>
    </rPh>
    <rPh sb="26" eb="28">
      <t>ハンテイ</t>
    </rPh>
    <rPh sb="29" eb="30">
      <t>ラン</t>
    </rPh>
    <rPh sb="31" eb="33">
      <t>キニュウ</t>
    </rPh>
    <rPh sb="51" eb="53">
      <t>ケッカ</t>
    </rPh>
    <rPh sb="61" eb="63">
      <t>ジッシ</t>
    </rPh>
    <rPh sb="70" eb="72">
      <t>ジョウキ</t>
    </rPh>
    <rPh sb="73" eb="74">
      <t>クワ</t>
    </rPh>
    <rPh sb="79" eb="81">
      <t>チュウカン</t>
    </rPh>
    <rPh sb="81" eb="83">
      <t>シンサ</t>
    </rPh>
    <rPh sb="83" eb="85">
      <t>ジッシ</t>
    </rPh>
    <rPh sb="85" eb="86">
      <t>ジ</t>
    </rPh>
    <rPh sb="87" eb="89">
      <t>ハンテイ</t>
    </rPh>
    <rPh sb="90" eb="91">
      <t>ラン</t>
    </rPh>
    <rPh sb="217" eb="218">
      <t>レイ</t>
    </rPh>
    <rPh sb="219" eb="221">
      <t>シンキ</t>
    </rPh>
    <rPh sb="222" eb="224">
      <t>ニンテイ</t>
    </rPh>
    <rPh sb="224" eb="226">
      <t>ケイゾク</t>
    </rPh>
    <rPh sb="226" eb="228">
      <t>シンサ</t>
    </rPh>
    <rPh sb="238" eb="240">
      <t>ネンド</t>
    </rPh>
    <rPh sb="240" eb="242">
      <t>テキヨウ</t>
    </rPh>
    <rPh sb="242" eb="244">
      <t>キジュン</t>
    </rPh>
    <rPh sb="245" eb="247">
      <t>ジッシ</t>
    </rPh>
    <rPh sb="252" eb="253">
      <t>ゴ</t>
    </rPh>
    <rPh sb="253" eb="255">
      <t>チュウカン</t>
    </rPh>
    <rPh sb="255" eb="257">
      <t>シンサ</t>
    </rPh>
    <rPh sb="263" eb="265">
      <t>ネンド</t>
    </rPh>
    <rPh sb="265" eb="267">
      <t>テキヨウ</t>
    </rPh>
    <rPh sb="267" eb="269">
      <t>キジュン</t>
    </rPh>
    <rPh sb="270" eb="272">
      <t>ジッシ</t>
    </rPh>
    <rPh sb="275" eb="277">
      <t>バアイ</t>
    </rPh>
    <rPh sb="284" eb="285">
      <t>レツ</t>
    </rPh>
    <rPh sb="287" eb="288">
      <t>レツ</t>
    </rPh>
    <rPh sb="289" eb="291">
      <t>キニュウ</t>
    </rPh>
    <phoneticPr fontId="2"/>
  </si>
  <si>
    <t>－今回が中間審査の場合：  「前回新規・継続審査の判定」欄を記入してください。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</si>
</sst>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h:mm;@"/>
  </numFmts>
  <fonts count="64">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b/>
      <sz val="9"/>
      <color indexed="8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color indexed="10"/>
      <name val="ＭＳ Ｐゴシック"/>
      <family val="3"/>
      <charset val="128"/>
    </font>
    <font>
      <sz val="20"/>
      <name val="ＭＳ Ｐゴシック"/>
      <family val="3"/>
      <charset val="128"/>
    </font>
    <font>
      <sz val="36"/>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1"/>
      <name val="Osaka"/>
      <family val="3"/>
      <charset val="128"/>
    </font>
    <font>
      <sz val="12"/>
      <name val="Arial"/>
      <family val="2"/>
    </font>
    <font>
      <sz val="9"/>
      <color indexed="81"/>
      <name val="ＭＳ Ｐゴシック"/>
      <family val="3"/>
      <charset val="128"/>
    </font>
    <font>
      <sz val="6"/>
      <name val="ＭＳ ゴシック"/>
      <family val="3"/>
      <charset val="128"/>
    </font>
    <font>
      <sz val="28"/>
      <name val="ＭＳ Ｐゴシック"/>
      <family val="3"/>
      <charset val="128"/>
    </font>
    <font>
      <sz val="16"/>
      <name val="Osaka"/>
      <family val="3"/>
      <charset val="128"/>
    </font>
    <font>
      <sz val="12"/>
      <name val="ＭＳ 明朝"/>
      <family val="1"/>
      <charset val="128"/>
    </font>
    <font>
      <sz val="12"/>
      <name val="Osaka"/>
      <family val="3"/>
      <charset val="128"/>
    </font>
    <font>
      <sz val="24"/>
      <name val="ＭＳ Ｐゴシック"/>
      <family val="3"/>
      <charset val="128"/>
    </font>
    <font>
      <u/>
      <sz val="12"/>
      <color indexed="12"/>
      <name val="ＭＳ Ｐゴシック"/>
      <family val="3"/>
      <charset val="128"/>
    </font>
    <font>
      <sz val="12"/>
      <color indexed="9"/>
      <name val="ＭＳ Ｐゴシック"/>
      <family val="3"/>
      <charset val="128"/>
    </font>
    <font>
      <b/>
      <u/>
      <sz val="9"/>
      <name val="ＭＳ Ｐゴシック"/>
      <family val="3"/>
      <charset val="128"/>
    </font>
    <font>
      <sz val="6"/>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b/>
      <sz val="12"/>
      <name val="ＭＳ ゴシック"/>
      <family val="3"/>
      <charset val="128"/>
    </font>
    <font>
      <b/>
      <sz val="10"/>
      <name val="ＭＳ ゴシック"/>
      <family val="3"/>
      <charset val="128"/>
    </font>
    <font>
      <sz val="9"/>
      <color indexed="23"/>
      <name val="ＭＳ 明朝"/>
      <family val="1"/>
      <charset val="128"/>
    </font>
    <font>
      <sz val="10"/>
      <color indexed="23"/>
      <name val="ＭＳ ゴシック"/>
      <family val="3"/>
      <charset val="128"/>
    </font>
    <font>
      <b/>
      <i/>
      <sz val="9"/>
      <name val="ＭＳ 明朝"/>
      <family val="1"/>
      <charset val="128"/>
    </font>
    <font>
      <sz val="9"/>
      <color indexed="23"/>
      <name val="ＭＳ ゴシック"/>
      <family val="3"/>
      <charset val="128"/>
    </font>
    <font>
      <b/>
      <sz val="9"/>
      <name val="ＭＳ Ｐゴシック"/>
      <family val="3"/>
      <charset val="128"/>
    </font>
    <font>
      <sz val="12"/>
      <name val="ＭＳ Ｐゴシック"/>
      <family val="3"/>
      <charset val="128"/>
    </font>
    <font>
      <sz val="10"/>
      <color indexed="10"/>
      <name val="ＭＳ Ｐゴシック"/>
      <family val="3"/>
      <charset val="128"/>
    </font>
    <font>
      <sz val="6"/>
      <name val="ＭＳ 明朝"/>
      <family val="1"/>
      <charset val="128"/>
    </font>
    <font>
      <sz val="11"/>
      <color theme="1"/>
      <name val="ＭＳ Ｐゴシック"/>
      <family val="3"/>
      <charset val="128"/>
      <scheme val="minor"/>
    </font>
    <font>
      <sz val="12"/>
      <name val="ＭＳ Ｐゴシック"/>
      <family val="3"/>
      <charset val="128"/>
      <scheme val="major"/>
    </font>
    <font>
      <b/>
      <sz val="8"/>
      <color rgb="FF0000FF"/>
      <name val="ＭＳ Ｐゴシック"/>
      <family val="3"/>
      <charset val="128"/>
      <scheme val="minor"/>
    </font>
    <font>
      <sz val="15"/>
      <name val="ＭＳ Ｐゴシック"/>
      <family val="3"/>
      <charset val="128"/>
    </font>
    <font>
      <strike/>
      <sz val="10"/>
      <color rgb="FFFF0000"/>
      <name val="ＭＳ Ｐゴシック"/>
      <family val="3"/>
      <charset val="128"/>
    </font>
    <font>
      <sz val="9"/>
      <color rgb="FFFF0000"/>
      <name val="ＭＳ 明朝"/>
      <family val="1"/>
      <charset val="128"/>
    </font>
    <font>
      <sz val="9"/>
      <color theme="1"/>
      <name val="ＭＳ 明朝"/>
      <family val="1"/>
      <charset val="128"/>
    </font>
    <font>
      <strike/>
      <sz val="16"/>
      <color rgb="FF0070C0"/>
      <name val="ＭＳ Ｐゴシック"/>
      <family val="3"/>
      <charset val="128"/>
    </font>
    <font>
      <strike/>
      <sz val="10"/>
      <color rgb="FF0070C0"/>
      <name val="ＭＳ Ｐゴシック"/>
      <family val="3"/>
      <charset val="128"/>
    </font>
    <font>
      <sz val="9"/>
      <color indexed="81"/>
      <name val="MS P ゴシック"/>
      <family val="3"/>
      <charset val="128"/>
    </font>
    <font>
      <sz val="12"/>
      <color rgb="FFFF0000"/>
      <name val="ＭＳ 明朝"/>
      <family val="1"/>
      <charset val="128"/>
    </font>
    <font>
      <b/>
      <sz val="11"/>
      <color indexed="10"/>
      <name val="Osaka"/>
      <family val="3"/>
      <charset val="128"/>
    </font>
    <font>
      <b/>
      <sz val="11"/>
      <name val="Osaka"/>
      <family val="3"/>
      <charset val="128"/>
    </font>
    <font>
      <b/>
      <sz val="11"/>
      <color indexed="10"/>
      <name val="ＭＳ ゴシック"/>
      <family val="3"/>
      <charset val="128"/>
    </font>
    <font>
      <b/>
      <sz val="11"/>
      <name val="ＭＳ ゴシック"/>
      <family val="3"/>
      <charset val="128"/>
    </font>
    <font>
      <sz val="14"/>
      <name val="ＭＳ 明朝"/>
      <family val="1"/>
      <charset val="128"/>
    </font>
    <font>
      <sz val="7"/>
      <name val="ＭＳ Ｐゴシック"/>
      <family val="3"/>
      <charset val="128"/>
    </font>
    <font>
      <sz val="12"/>
      <color theme="0"/>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rgb="FFCCFFFF"/>
        <bgColor indexed="64"/>
      </patternFill>
    </fill>
    <fill>
      <patternFill patternType="solid">
        <fgColor rgb="FFCCFFCC"/>
        <bgColor indexed="64"/>
      </patternFill>
    </fill>
    <fill>
      <patternFill patternType="solid">
        <fgColor rgb="FFE5FFFF"/>
        <bgColor indexed="64"/>
      </patternFill>
    </fill>
    <fill>
      <patternFill patternType="solid">
        <fgColor rgb="FFDEBDFF"/>
        <bgColor indexed="64"/>
      </patternFill>
    </fill>
    <fill>
      <patternFill patternType="solid">
        <fgColor rgb="FFFFFF99"/>
        <bgColor indexed="64"/>
      </patternFill>
    </fill>
    <fill>
      <patternFill patternType="solid">
        <fgColor indexed="65"/>
        <bgColor indexed="64"/>
      </patternFill>
    </fill>
  </fills>
  <borders count="8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hair">
        <color indexed="64"/>
      </bottom>
      <diagonal/>
    </border>
    <border>
      <left/>
      <right style="thin">
        <color indexed="64"/>
      </right>
      <top/>
      <bottom/>
      <diagonal/>
    </border>
  </borders>
  <cellStyleXfs count="4">
    <xf numFmtId="0" fontId="0" fillId="0" borderId="0"/>
    <xf numFmtId="0" fontId="4" fillId="0" borderId="0" applyNumberFormat="0" applyFill="0" applyBorder="0" applyAlignment="0" applyProtection="0">
      <alignment vertical="top"/>
      <protection locked="0"/>
    </xf>
    <xf numFmtId="0" fontId="46" fillId="0" borderId="0">
      <alignment vertical="center"/>
    </xf>
    <xf numFmtId="0" fontId="17" fillId="0" borderId="0"/>
  </cellStyleXfs>
  <cellXfs count="716">
    <xf numFmtId="0" fontId="0" fillId="0" borderId="0" xfId="0"/>
    <xf numFmtId="0" fontId="10" fillId="0" borderId="0" xfId="0" applyFont="1"/>
    <xf numFmtId="0" fontId="17" fillId="0" borderId="0" xfId="0" applyFont="1" applyAlignment="1">
      <alignment horizontal="center" vertical="top"/>
    </xf>
    <xf numFmtId="0" fontId="13"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Protection="1">
      <protection locked="0"/>
    </xf>
    <xf numFmtId="0" fontId="14" fillId="0" borderId="0" xfId="0" applyFont="1"/>
    <xf numFmtId="0" fontId="14" fillId="0" borderId="0" xfId="0" applyFont="1" applyAlignment="1">
      <alignment vertical="top"/>
    </xf>
    <xf numFmtId="0" fontId="12" fillId="0" borderId="0" xfId="0" applyFont="1"/>
    <xf numFmtId="0" fontId="10"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10" fillId="2" borderId="4"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xf numFmtId="0" fontId="10" fillId="0" borderId="0" xfId="0" applyFont="1" applyAlignment="1">
      <alignment horizontal="right" vertical="center"/>
    </xf>
    <xf numFmtId="0" fontId="11" fillId="0" borderId="0" xfId="0" applyFont="1" applyAlignment="1">
      <alignment wrapText="1"/>
    </xf>
    <xf numFmtId="0" fontId="10" fillId="2" borderId="5" xfId="0" applyFont="1" applyFill="1" applyBorder="1"/>
    <xf numFmtId="0" fontId="11" fillId="0" borderId="0" xfId="0" applyFont="1" applyAlignment="1">
      <alignment horizontal="left" vertical="top" indent="1"/>
    </xf>
    <xf numFmtId="0" fontId="11" fillId="0" borderId="0" xfId="0" applyFont="1" applyAlignment="1">
      <alignment horizontal="left" vertical="top" wrapText="1" indent="1"/>
    </xf>
    <xf numFmtId="0" fontId="19" fillId="0" borderId="0" xfId="0" quotePrefix="1" applyFont="1" applyAlignment="1">
      <alignment horizontal="left" vertical="top" wrapText="1" indent="2"/>
    </xf>
    <xf numFmtId="0" fontId="10" fillId="0" borderId="0" xfId="0" applyFont="1" applyAlignment="1">
      <alignment vertical="top"/>
    </xf>
    <xf numFmtId="0" fontId="11" fillId="0" borderId="0" xfId="0" applyFont="1" applyAlignment="1">
      <alignment horizontal="left" vertical="top" wrapText="1"/>
    </xf>
    <xf numFmtId="0" fontId="17" fillId="3" borderId="0" xfId="0" applyFont="1" applyFill="1" applyAlignment="1">
      <alignment vertical="top"/>
    </xf>
    <xf numFmtId="0" fontId="10" fillId="0" borderId="0" xfId="0" applyFont="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21" fillId="3" borderId="11" xfId="0" applyFont="1" applyFill="1" applyBorder="1" applyAlignment="1" applyProtection="1">
      <alignment horizontal="center" vertical="center"/>
      <protection locked="0"/>
    </xf>
    <xf numFmtId="0" fontId="7" fillId="0" borderId="13" xfId="0" applyFont="1" applyBorder="1" applyAlignment="1">
      <alignment vertical="center" wrapText="1"/>
    </xf>
    <xf numFmtId="0" fontId="21" fillId="3" borderId="13"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6" fillId="1" borderId="2"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0" fillId="0" borderId="0" xfId="0" applyProtection="1">
      <protection locked="0"/>
    </xf>
    <xf numFmtId="0" fontId="10" fillId="0" borderId="15" xfId="0" applyFont="1" applyBorder="1" applyAlignment="1">
      <alignment horizontal="center" vertical="center"/>
    </xf>
    <xf numFmtId="0" fontId="10" fillId="0" borderId="2" xfId="0" applyFont="1" applyBorder="1" applyAlignment="1">
      <alignment horizontal="center" wrapText="1"/>
    </xf>
    <xf numFmtId="0" fontId="10" fillId="0" borderId="3" xfId="0" applyFont="1" applyBorder="1" applyAlignment="1">
      <alignment horizontal="center" wrapText="1"/>
    </xf>
    <xf numFmtId="14" fontId="0" fillId="0" borderId="0" xfId="0" applyNumberFormat="1"/>
    <xf numFmtId="0" fontId="10" fillId="0" borderId="8" xfId="0" applyFont="1" applyBorder="1" applyAlignment="1">
      <alignment horizontal="right" vertical="center"/>
    </xf>
    <xf numFmtId="0" fontId="15" fillId="0" borderId="0" xfId="0" applyFont="1" applyAlignment="1">
      <alignment horizontal="center"/>
    </xf>
    <xf numFmtId="176" fontId="15" fillId="0" borderId="0" xfId="0" applyNumberFormat="1" applyFont="1" applyAlignment="1">
      <alignment horizontal="center"/>
    </xf>
    <xf numFmtId="177" fontId="10" fillId="0" borderId="0" xfId="0" applyNumberFormat="1" applyFont="1" applyAlignment="1">
      <alignment horizontal="center" vertical="center"/>
    </xf>
    <xf numFmtId="0" fontId="10" fillId="0" borderId="22" xfId="0" applyFont="1" applyBorder="1" applyAlignment="1">
      <alignment horizontal="right" vertical="center"/>
    </xf>
    <xf numFmtId="0" fontId="10" fillId="0" borderId="23" xfId="0" applyFont="1" applyBorder="1" applyAlignment="1">
      <alignment horizontal="right" vertical="center" wrapText="1"/>
    </xf>
    <xf numFmtId="0" fontId="11" fillId="0" borderId="7" xfId="0" applyFont="1" applyBorder="1" applyAlignment="1">
      <alignment horizontal="center"/>
    </xf>
    <xf numFmtId="0" fontId="10" fillId="0" borderId="7" xfId="0" applyFont="1" applyBorder="1" applyAlignment="1">
      <alignment horizontal="center" vertical="center"/>
    </xf>
    <xf numFmtId="0" fontId="11" fillId="0" borderId="0" xfId="0" applyFont="1" applyAlignment="1">
      <alignment vertical="center" wrapText="1"/>
    </xf>
    <xf numFmtId="0" fontId="10" fillId="0" borderId="6" xfId="0" applyFont="1" applyBorder="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7" fillId="0" borderId="2" xfId="0" applyFont="1" applyBorder="1" applyAlignment="1">
      <alignment horizontal="left" vertical="center" wrapText="1"/>
    </xf>
    <xf numFmtId="0" fontId="21" fillId="3" borderId="3" xfId="0" applyFont="1" applyFill="1" applyBorder="1" applyAlignment="1" applyProtection="1">
      <alignment horizontal="center" vertical="center"/>
      <protection locked="0"/>
    </xf>
    <xf numFmtId="49" fontId="3" fillId="0" borderId="7" xfId="0" applyNumberFormat="1" applyFont="1" applyBorder="1" applyAlignment="1">
      <alignment horizontal="left" vertical="center"/>
    </xf>
    <xf numFmtId="0" fontId="10" fillId="0" borderId="22"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xf>
    <xf numFmtId="0" fontId="18" fillId="0" borderId="0" xfId="0" applyFont="1"/>
    <xf numFmtId="0" fontId="18" fillId="0" borderId="0" xfId="0" applyFont="1" applyAlignment="1">
      <alignment vertical="center"/>
    </xf>
    <xf numFmtId="0" fontId="10" fillId="0" borderId="6"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11" fillId="0" borderId="0" xfId="0" applyFont="1" applyAlignment="1">
      <alignment horizontal="left"/>
    </xf>
    <xf numFmtId="0" fontId="29" fillId="0" borderId="0" xfId="1" applyFont="1" applyAlignment="1" applyProtection="1"/>
    <xf numFmtId="0" fontId="10" fillId="0" borderId="26" xfId="0" applyFont="1" applyBorder="1" applyAlignment="1">
      <alignment vertical="center" wrapText="1"/>
    </xf>
    <xf numFmtId="0" fontId="10" fillId="0" borderId="0" xfId="0" applyFont="1" applyAlignment="1">
      <alignment vertical="center"/>
    </xf>
    <xf numFmtId="0" fontId="10" fillId="0" borderId="4" xfId="0" applyFont="1" applyBorder="1" applyAlignment="1">
      <alignment vertical="center" wrapText="1"/>
    </xf>
    <xf numFmtId="0" fontId="10" fillId="0" borderId="10" xfId="0" applyFont="1" applyBorder="1" applyAlignment="1">
      <alignment vertical="center" wrapText="1"/>
    </xf>
    <xf numFmtId="0" fontId="10" fillId="0" borderId="15" xfId="0" applyFont="1" applyBorder="1"/>
    <xf numFmtId="0" fontId="10" fillId="0" borderId="27" xfId="0" applyFont="1" applyBorder="1" applyAlignment="1">
      <alignment vertical="center"/>
    </xf>
    <xf numFmtId="0" fontId="10" fillId="0" borderId="28" xfId="0" applyFont="1" applyBorder="1" applyAlignment="1">
      <alignment vertical="center"/>
    </xf>
    <xf numFmtId="0" fontId="30" fillId="0" borderId="0" xfId="0" applyFont="1" applyAlignment="1">
      <alignment vertical="center"/>
    </xf>
    <xf numFmtId="0" fontId="10" fillId="3" borderId="7" xfId="0" applyFont="1" applyFill="1" applyBorder="1" applyAlignment="1" applyProtection="1">
      <alignment vertical="center"/>
      <protection locked="0"/>
    </xf>
    <xf numFmtId="0" fontId="10" fillId="0" borderId="9" xfId="0" applyFont="1" applyBorder="1" applyAlignment="1">
      <alignment vertical="center"/>
    </xf>
    <xf numFmtId="0" fontId="10" fillId="3" borderId="11" xfId="0" applyFont="1" applyFill="1" applyBorder="1" applyAlignment="1" applyProtection="1">
      <alignment vertical="center"/>
      <protection locked="0"/>
    </xf>
    <xf numFmtId="0" fontId="10" fillId="0" borderId="12" xfId="0" applyFont="1" applyBorder="1" applyAlignment="1">
      <alignment vertical="center"/>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horizontal="center"/>
    </xf>
    <xf numFmtId="0" fontId="10" fillId="0" borderId="0" xfId="0" applyFont="1" applyAlignment="1" applyProtection="1">
      <alignment vertical="center"/>
      <protection locked="0"/>
    </xf>
    <xf numFmtId="0" fontId="10" fillId="0" borderId="5" xfId="0" applyFont="1" applyBorder="1" applyAlignment="1">
      <alignment vertical="center" wrapText="1"/>
    </xf>
    <xf numFmtId="0" fontId="12" fillId="0" borderId="0" xfId="0" applyFont="1" applyAlignment="1">
      <alignment wrapText="1"/>
    </xf>
    <xf numFmtId="0" fontId="10" fillId="0" borderId="28" xfId="0" applyFont="1" applyBorder="1" applyAlignment="1">
      <alignment horizontal="left" vertical="center" wrapText="1"/>
    </xf>
    <xf numFmtId="176" fontId="10" fillId="0" borderId="12" xfId="0" applyNumberFormat="1" applyFont="1" applyBorder="1" applyAlignment="1">
      <alignment horizontal="left" vertical="center" wrapText="1"/>
    </xf>
    <xf numFmtId="0" fontId="10" fillId="0" borderId="35" xfId="0" applyFont="1" applyBorder="1" applyAlignment="1">
      <alignment horizontal="left" vertical="center" wrapText="1"/>
    </xf>
    <xf numFmtId="176" fontId="10" fillId="0" borderId="36" xfId="0" applyNumberFormat="1" applyFont="1" applyBorder="1" applyAlignment="1">
      <alignment horizontal="left" vertical="center" wrapText="1"/>
    </xf>
    <xf numFmtId="0" fontId="10" fillId="0" borderId="37" xfId="0" applyFont="1" applyBorder="1" applyAlignment="1">
      <alignment vertical="center" wrapText="1"/>
    </xf>
    <xf numFmtId="176" fontId="10" fillId="0" borderId="37" xfId="0" applyNumberFormat="1" applyFont="1" applyBorder="1" applyAlignment="1">
      <alignment vertical="center" wrapText="1"/>
    </xf>
    <xf numFmtId="0" fontId="18" fillId="0" borderId="0" xfId="0" applyFont="1" applyProtection="1">
      <protection locked="0"/>
    </xf>
    <xf numFmtId="0" fontId="12" fillId="0" borderId="0" xfId="0" applyFont="1" applyAlignment="1">
      <alignment vertical="center"/>
    </xf>
    <xf numFmtId="0" fontId="10" fillId="0" borderId="26" xfId="0" applyFont="1" applyBorder="1" applyAlignment="1">
      <alignment vertical="center"/>
    </xf>
    <xf numFmtId="0" fontId="10" fillId="0" borderId="4" xfId="0" applyFont="1" applyBorder="1" applyAlignment="1">
      <alignment vertical="center"/>
    </xf>
    <xf numFmtId="0" fontId="10" fillId="0" borderId="10" xfId="0" applyFont="1" applyBorder="1" applyAlignment="1">
      <alignment vertical="center"/>
    </xf>
    <xf numFmtId="0" fontId="11" fillId="0" borderId="0" xfId="0" applyFont="1"/>
    <xf numFmtId="0" fontId="17" fillId="0" borderId="0" xfId="0" applyFont="1"/>
    <xf numFmtId="0" fontId="34" fillId="0" borderId="0" xfId="0" applyFont="1"/>
    <xf numFmtId="0" fontId="35" fillId="0" borderId="0" xfId="0" applyFont="1" applyAlignment="1">
      <alignment horizontal="right"/>
    </xf>
    <xf numFmtId="0" fontId="33" fillId="0" borderId="0" xfId="0" applyFont="1" applyProtection="1">
      <protection locked="0"/>
    </xf>
    <xf numFmtId="0" fontId="36" fillId="4" borderId="27" xfId="0" applyFont="1" applyFill="1" applyBorder="1" applyAlignment="1">
      <alignment horizontal="center" vertical="center"/>
    </xf>
    <xf numFmtId="49" fontId="36" fillId="4" borderId="27" xfId="0" applyNumberFormat="1" applyFont="1" applyFill="1" applyBorder="1" applyAlignment="1">
      <alignment horizontal="center" vertical="center" wrapText="1"/>
    </xf>
    <xf numFmtId="49" fontId="37" fillId="4" borderId="27" xfId="0" applyNumberFormat="1" applyFont="1" applyFill="1" applyBorder="1" applyAlignment="1">
      <alignment horizontal="center" vertical="center" wrapText="1"/>
    </xf>
    <xf numFmtId="49" fontId="7" fillId="0" borderId="18" xfId="0" applyNumberFormat="1" applyFont="1" applyBorder="1" applyAlignment="1">
      <alignment vertical="center" wrapText="1"/>
    </xf>
    <xf numFmtId="0" fontId="6" fillId="1" borderId="7" xfId="0" applyFont="1" applyFill="1" applyBorder="1" applyAlignment="1">
      <alignment horizontal="left" vertical="center"/>
    </xf>
    <xf numFmtId="49" fontId="7" fillId="0" borderId="7" xfId="0" applyNumberFormat="1" applyFont="1" applyBorder="1" applyAlignment="1">
      <alignment vertical="center" wrapText="1"/>
    </xf>
    <xf numFmtId="49" fontId="7" fillId="0" borderId="7" xfId="0" applyNumberFormat="1" applyFont="1" applyBorder="1" applyAlignment="1">
      <alignment horizontal="left" vertical="center"/>
    </xf>
    <xf numFmtId="0" fontId="7" fillId="0" borderId="7" xfId="0" applyFont="1" applyBorder="1" applyAlignment="1">
      <alignment horizontal="left" vertical="center" wrapText="1" indent="1"/>
    </xf>
    <xf numFmtId="0" fontId="6" fillId="1" borderId="7" xfId="0" applyFont="1" applyFill="1" applyBorder="1" applyAlignment="1">
      <alignment horizontal="left" vertical="center" wrapText="1"/>
    </xf>
    <xf numFmtId="0" fontId="7" fillId="0" borderId="18" xfId="0" applyFont="1" applyBorder="1" applyAlignment="1">
      <alignment horizontal="left" vertical="center" wrapText="1"/>
    </xf>
    <xf numFmtId="49" fontId="7" fillId="0" borderId="7" xfId="0" applyNumberFormat="1" applyFont="1" applyBorder="1" applyAlignment="1">
      <alignment horizontal="center" vertical="center" wrapText="1"/>
    </xf>
    <xf numFmtId="49" fontId="3" fillId="1" borderId="7" xfId="0" applyNumberFormat="1" applyFont="1" applyFill="1" applyBorder="1" applyAlignment="1">
      <alignment horizontal="left" vertical="center"/>
    </xf>
    <xf numFmtId="49" fontId="3" fillId="0" borderId="13" xfId="0" applyNumberFormat="1" applyFont="1" applyBorder="1" applyAlignment="1">
      <alignment horizontal="left" vertic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1" borderId="40" xfId="0" applyFont="1" applyFill="1" applyBorder="1" applyAlignment="1">
      <alignment horizontal="left" vertical="center"/>
    </xf>
    <xf numFmtId="49" fontId="6" fillId="1" borderId="21" xfId="0" applyNumberFormat="1" applyFont="1" applyFill="1" applyBorder="1" applyAlignment="1">
      <alignment horizontal="left" vertical="center"/>
    </xf>
    <xf numFmtId="49" fontId="7" fillId="0" borderId="5" xfId="0" applyNumberFormat="1" applyFont="1" applyBorder="1" applyAlignment="1">
      <alignment horizontal="left" vertical="center"/>
    </xf>
    <xf numFmtId="49" fontId="7" fillId="0" borderId="10" xfId="0" applyNumberFormat="1" applyFont="1" applyBorder="1" applyAlignment="1">
      <alignment horizontal="left" vertical="center"/>
    </xf>
    <xf numFmtId="49" fontId="6" fillId="1" borderId="15" xfId="0" applyNumberFormat="1" applyFont="1" applyFill="1" applyBorder="1" applyAlignment="1">
      <alignment horizontal="left" vertical="center"/>
    </xf>
    <xf numFmtId="49" fontId="7" fillId="0" borderId="4" xfId="0" applyNumberFormat="1" applyFont="1" applyBorder="1" applyAlignment="1">
      <alignment horizontal="left" vertical="center"/>
    </xf>
    <xf numFmtId="49" fontId="7" fillId="0" borderId="15" xfId="0" applyNumberFormat="1" applyFont="1" applyBorder="1" applyAlignment="1">
      <alignment horizontal="left" vertical="center"/>
    </xf>
    <xf numFmtId="0" fontId="1" fillId="0" borderId="0" xfId="0" applyFont="1"/>
    <xf numFmtId="0" fontId="5" fillId="0" borderId="0" xfId="0" applyFont="1"/>
    <xf numFmtId="0" fontId="18" fillId="0" borderId="15" xfId="0" applyFont="1" applyBorder="1" applyAlignment="1">
      <alignment vertical="center"/>
    </xf>
    <xf numFmtId="0" fontId="19" fillId="5" borderId="7" xfId="0" applyFont="1" applyFill="1" applyBorder="1" applyAlignment="1">
      <alignment horizontal="center" vertical="center" wrapText="1" shrinkToFit="1"/>
    </xf>
    <xf numFmtId="49" fontId="5" fillId="0" borderId="0" xfId="0" applyNumberFormat="1" applyFont="1" applyAlignment="1">
      <alignment wrapText="1"/>
    </xf>
    <xf numFmtId="49" fontId="10" fillId="0" borderId="15" xfId="0" applyNumberFormat="1" applyFont="1" applyBorder="1" applyAlignment="1">
      <alignment horizontal="left" vertical="center"/>
    </xf>
    <xf numFmtId="0" fontId="10" fillId="0" borderId="43" xfId="0" applyFont="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1" fillId="0" borderId="0" xfId="0" applyFont="1" applyAlignment="1">
      <alignment vertical="top" wrapText="1"/>
    </xf>
    <xf numFmtId="0" fontId="11" fillId="0" borderId="0" xfId="0" quotePrefix="1" applyFont="1" applyAlignment="1">
      <alignment horizontal="left" vertical="top" wrapText="1" indent="1"/>
    </xf>
    <xf numFmtId="0" fontId="5" fillId="0" borderId="2" xfId="0" applyFont="1" applyBorder="1" applyAlignment="1">
      <alignment horizontal="left" vertical="center" wrapText="1"/>
    </xf>
    <xf numFmtId="0" fontId="0" fillId="7" borderId="0" xfId="0" applyFill="1"/>
    <xf numFmtId="0" fontId="10" fillId="3" borderId="0" xfId="0" applyFont="1" applyFill="1"/>
    <xf numFmtId="0" fontId="10" fillId="6" borderId="0" xfId="0" applyFont="1" applyFill="1"/>
    <xf numFmtId="0" fontId="0" fillId="8" borderId="0" xfId="0" applyFill="1"/>
    <xf numFmtId="0" fontId="11" fillId="0" borderId="0" xfId="0" applyFont="1" applyAlignment="1">
      <alignment vertical="center"/>
    </xf>
    <xf numFmtId="0" fontId="10" fillId="0" borderId="7" xfId="0" applyFont="1" applyBorder="1" applyAlignment="1">
      <alignment horizontal="center" vertical="center" wrapText="1"/>
    </xf>
    <xf numFmtId="0" fontId="0" fillId="9" borderId="0" xfId="0" applyFill="1"/>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6" fillId="3" borderId="3" xfId="0" applyFont="1" applyFill="1" applyBorder="1" applyAlignment="1" applyProtection="1">
      <alignment horizontal="left" vertical="top" wrapText="1"/>
      <protection locked="0"/>
    </xf>
    <xf numFmtId="0" fontId="43" fillId="0" borderId="0" xfId="0" applyFont="1"/>
    <xf numFmtId="0" fontId="43" fillId="7" borderId="0" xfId="0" applyFont="1" applyFill="1"/>
    <xf numFmtId="0" fontId="43" fillId="7" borderId="0" xfId="0" applyFont="1" applyFill="1" applyAlignment="1">
      <alignment horizontal="left" vertical="center" wrapText="1"/>
    </xf>
    <xf numFmtId="0" fontId="44" fillId="0" borderId="0" xfId="0" applyFont="1" applyAlignment="1">
      <alignment vertical="top" wrapText="1"/>
    </xf>
    <xf numFmtId="49" fontId="26" fillId="0" borderId="4" xfId="0" applyNumberFormat="1" applyFont="1" applyBorder="1" applyAlignment="1">
      <alignment horizontal="left" vertical="center" wrapText="1"/>
    </xf>
    <xf numFmtId="0" fontId="26" fillId="0" borderId="4" xfId="0" applyFont="1" applyBorder="1" applyAlignment="1">
      <alignment vertical="center"/>
    </xf>
    <xf numFmtId="49" fontId="26" fillId="0" borderId="10" xfId="0" applyNumberFormat="1" applyFont="1" applyBorder="1" applyAlignment="1">
      <alignment vertical="center" wrapText="1"/>
    </xf>
    <xf numFmtId="0" fontId="11" fillId="3" borderId="0" xfId="0" applyFont="1" applyFill="1" applyAlignment="1">
      <alignment vertical="top" wrapText="1"/>
    </xf>
    <xf numFmtId="49" fontId="11" fillId="0" borderId="0" xfId="0" applyNumberFormat="1" applyFont="1" applyAlignment="1">
      <alignment vertical="top" wrapText="1"/>
    </xf>
    <xf numFmtId="0" fontId="11" fillId="0" borderId="0" xfId="0" quotePrefix="1" applyFont="1" applyAlignment="1">
      <alignment vertical="top" wrapText="1"/>
    </xf>
    <xf numFmtId="0" fontId="10" fillId="0" borderId="46" xfId="0" applyFont="1" applyBorder="1" applyAlignment="1">
      <alignment horizontal="left" vertical="center" wrapText="1"/>
    </xf>
    <xf numFmtId="0" fontId="10" fillId="0" borderId="47" xfId="0" applyFont="1" applyBorder="1" applyAlignment="1">
      <alignmen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center" wrapText="1"/>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2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 xfId="0" applyFont="1" applyBorder="1" applyAlignment="1">
      <alignment horizontal="center"/>
    </xf>
    <xf numFmtId="0" fontId="21" fillId="3" borderId="2" xfId="0" applyFont="1" applyFill="1" applyBorder="1" applyAlignment="1" applyProtection="1">
      <alignment horizontal="center" vertical="center"/>
      <protection locked="0"/>
    </xf>
    <xf numFmtId="49" fontId="6" fillId="1" borderId="41" xfId="0" applyNumberFormat="1" applyFont="1" applyFill="1" applyBorder="1" applyAlignment="1">
      <alignment horizontal="left" vertical="center"/>
    </xf>
    <xf numFmtId="0" fontId="6" fillId="1" borderId="66" xfId="0" applyFont="1" applyFill="1" applyBorder="1" applyAlignment="1">
      <alignment horizontal="left" vertical="center" wrapText="1"/>
    </xf>
    <xf numFmtId="0" fontId="6" fillId="1" borderId="23" xfId="0" applyFont="1" applyFill="1" applyBorder="1" applyAlignment="1">
      <alignment horizontal="left" vertical="center" wrapText="1"/>
    </xf>
    <xf numFmtId="49" fontId="7" fillId="0" borderId="19" xfId="0" applyNumberFormat="1" applyFont="1" applyBorder="1" applyAlignment="1">
      <alignment horizontal="left" vertical="center"/>
    </xf>
    <xf numFmtId="0" fontId="7" fillId="0" borderId="16" xfId="0" applyFont="1" applyBorder="1" applyAlignment="1">
      <alignment vertical="center" wrapText="1"/>
    </xf>
    <xf numFmtId="0" fontId="21" fillId="3" borderId="7" xfId="0" applyFont="1" applyFill="1" applyBorder="1" applyAlignment="1" applyProtection="1">
      <alignment horizontal="center" vertical="center"/>
      <protection locked="0"/>
    </xf>
    <xf numFmtId="0" fontId="19" fillId="11" borderId="13" xfId="0" applyFont="1" applyFill="1" applyBorder="1" applyAlignment="1">
      <alignment horizontal="center" vertical="center" wrapText="1" shrinkToFit="1"/>
    </xf>
    <xf numFmtId="0" fontId="36" fillId="13" borderId="15" xfId="0" applyFont="1" applyFill="1" applyBorder="1" applyAlignment="1">
      <alignment horizontal="center" vertical="center"/>
    </xf>
    <xf numFmtId="49" fontId="36" fillId="13" borderId="2" xfId="0" applyNumberFormat="1" applyFont="1" applyFill="1" applyBorder="1" applyAlignment="1">
      <alignment horizontal="center" vertical="center" wrapText="1"/>
    </xf>
    <xf numFmtId="0" fontId="18" fillId="14" borderId="7" xfId="0" applyFont="1" applyFill="1" applyBorder="1" applyAlignment="1">
      <alignment horizontal="center" vertical="top"/>
    </xf>
    <xf numFmtId="0" fontId="49" fillId="14" borderId="7" xfId="0" applyFont="1" applyFill="1" applyBorder="1" applyAlignment="1">
      <alignment horizontal="center" vertical="top"/>
    </xf>
    <xf numFmtId="0" fontId="32" fillId="12" borderId="2" xfId="0" applyFont="1" applyFill="1" applyBorder="1" applyAlignment="1">
      <alignment horizontal="center" vertical="center" wrapText="1"/>
    </xf>
    <xf numFmtId="0" fontId="26" fillId="0" borderId="5" xfId="0" applyFont="1" applyBorder="1" applyAlignment="1">
      <alignment vertical="center"/>
    </xf>
    <xf numFmtId="0" fontId="26" fillId="0" borderId="19" xfId="0" applyFont="1" applyBorder="1" applyAlignment="1">
      <alignment vertical="center"/>
    </xf>
    <xf numFmtId="0" fontId="24" fillId="0" borderId="25" xfId="0" applyFont="1" applyBorder="1" applyAlignment="1">
      <alignment horizontal="left" vertical="top" wrapText="1"/>
    </xf>
    <xf numFmtId="0" fontId="10" fillId="0" borderId="25" xfId="0" applyFont="1" applyBorder="1" applyAlignment="1">
      <alignment horizontal="center" vertical="center"/>
    </xf>
    <xf numFmtId="0" fontId="10" fillId="3" borderId="69" xfId="0" applyFont="1" applyFill="1" applyBorder="1" applyAlignment="1" applyProtection="1">
      <alignment horizontal="left" vertical="center" wrapText="1"/>
      <protection locked="0"/>
    </xf>
    <xf numFmtId="0" fontId="10" fillId="3" borderId="70" xfId="0" applyFont="1" applyFill="1" applyBorder="1" applyAlignment="1" applyProtection="1">
      <alignment horizontal="left" vertical="center" wrapText="1"/>
      <protection locked="0"/>
    </xf>
    <xf numFmtId="0" fontId="10" fillId="0" borderId="70" xfId="0" applyFont="1" applyBorder="1" applyAlignment="1">
      <alignment horizontal="left" vertical="center"/>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horizontal="left" vertical="center" wrapText="1"/>
    </xf>
    <xf numFmtId="0" fontId="10" fillId="0" borderId="37" xfId="0" applyFont="1" applyBorder="1" applyAlignment="1">
      <alignment horizontal="left" vertical="center" wrapText="1"/>
    </xf>
    <xf numFmtId="0" fontId="10" fillId="0" borderId="27" xfId="0" applyFont="1" applyBorder="1" applyAlignment="1">
      <alignment horizontal="left" vertical="center" wrapText="1"/>
    </xf>
    <xf numFmtId="0" fontId="10" fillId="0" borderId="40" xfId="0" applyFont="1" applyBorder="1" applyAlignment="1">
      <alignment horizontal="left" vertical="center" wrapText="1"/>
    </xf>
    <xf numFmtId="0" fontId="10" fillId="0" borderId="67" xfId="0" applyFont="1" applyBorder="1" applyAlignment="1">
      <alignment horizontal="left" vertical="center" wrapText="1"/>
    </xf>
    <xf numFmtId="0" fontId="10" fillId="0" borderId="0" xfId="0" applyFont="1" applyAlignment="1">
      <alignment horizontal="left" vertical="center" wrapText="1"/>
    </xf>
    <xf numFmtId="0" fontId="10" fillId="3" borderId="29"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30"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34"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176" fontId="10" fillId="3" borderId="7" xfId="0" applyNumberFormat="1" applyFont="1" applyFill="1" applyBorder="1" applyAlignment="1" applyProtection="1">
      <alignment horizontal="left" vertical="center" wrapText="1"/>
      <protection locked="0"/>
    </xf>
    <xf numFmtId="176" fontId="10" fillId="3" borderId="11" xfId="0" applyNumberFormat="1" applyFont="1" applyFill="1" applyBorder="1" applyAlignment="1" applyProtection="1">
      <alignment horizontal="left" vertical="center" wrapText="1"/>
      <protection locked="0"/>
    </xf>
    <xf numFmtId="176" fontId="10" fillId="3" borderId="19" xfId="0" applyNumberFormat="1" applyFont="1" applyFill="1" applyBorder="1" applyAlignment="1" applyProtection="1">
      <alignment horizontal="left" vertical="top" wrapText="1"/>
      <protection locked="0"/>
    </xf>
    <xf numFmtId="176" fontId="10" fillId="3" borderId="17" xfId="0" applyNumberFormat="1" applyFont="1" applyFill="1" applyBorder="1" applyAlignment="1" applyProtection="1">
      <alignment horizontal="left" vertical="top" wrapText="1"/>
      <protection locked="0"/>
    </xf>
    <xf numFmtId="176" fontId="10" fillId="3" borderId="21" xfId="0" applyNumberFormat="1" applyFont="1" applyFill="1" applyBorder="1" applyAlignment="1" applyProtection="1">
      <alignment horizontal="left" vertical="top" wrapText="1"/>
      <protection locked="0"/>
    </xf>
    <xf numFmtId="177" fontId="10" fillId="3" borderId="19" xfId="0" applyNumberFormat="1" applyFont="1" applyFill="1" applyBorder="1" applyAlignment="1" applyProtection="1">
      <alignment horizontal="left" vertical="top" wrapText="1"/>
      <protection locked="0"/>
    </xf>
    <xf numFmtId="177" fontId="10" fillId="3" borderId="17" xfId="0" applyNumberFormat="1" applyFont="1" applyFill="1" applyBorder="1" applyAlignment="1" applyProtection="1">
      <alignment horizontal="left" vertical="top" wrapText="1"/>
      <protection locked="0"/>
    </xf>
    <xf numFmtId="177" fontId="10" fillId="3" borderId="21" xfId="0" applyNumberFormat="1" applyFont="1" applyFill="1" applyBorder="1" applyAlignment="1" applyProtection="1">
      <alignment horizontal="left" vertical="top" wrapText="1"/>
      <protection locked="0"/>
    </xf>
    <xf numFmtId="0" fontId="10" fillId="2" borderId="5" xfId="0" applyFont="1" applyFill="1" applyBorder="1" applyAlignment="1">
      <alignment horizontal="center" vertical="top" wrapText="1"/>
    </xf>
    <xf numFmtId="0" fontId="10" fillId="3" borderId="13"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3" fillId="3" borderId="37" xfId="0" applyFont="1" applyFill="1" applyBorder="1" applyAlignment="1" applyProtection="1">
      <alignment horizontal="left" vertical="top" wrapText="1"/>
      <protection locked="0"/>
    </xf>
    <xf numFmtId="0" fontId="13" fillId="3" borderId="38" xfId="0" applyFont="1" applyFill="1" applyBorder="1" applyAlignment="1" applyProtection="1">
      <alignment horizontal="left" vertical="top" wrapText="1"/>
      <protection locked="0"/>
    </xf>
    <xf numFmtId="0" fontId="10" fillId="11" borderId="2" xfId="0" applyFont="1" applyFill="1" applyBorder="1" applyAlignment="1">
      <alignment horizontal="center" vertical="center" wrapText="1"/>
    </xf>
    <xf numFmtId="0" fontId="17" fillId="0" borderId="0" xfId="3" applyAlignment="1">
      <alignment horizontal="left" vertical="center"/>
    </xf>
    <xf numFmtId="0" fontId="17" fillId="0" borderId="0" xfId="3" applyAlignment="1">
      <alignment horizontal="left" vertical="center" wrapText="1"/>
    </xf>
    <xf numFmtId="0" fontId="10" fillId="3" borderId="0" xfId="0" applyFont="1" applyFill="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0" borderId="37" xfId="0" applyFont="1" applyBorder="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0" borderId="38" xfId="0" applyFont="1" applyBorder="1" applyAlignment="1">
      <alignment horizontal="left" vertical="top" wrapText="1"/>
    </xf>
    <xf numFmtId="0" fontId="10" fillId="12" borderId="15" xfId="0" applyFont="1" applyFill="1" applyBorder="1" applyAlignment="1">
      <alignment horizontal="center" vertical="center"/>
    </xf>
    <xf numFmtId="0" fontId="10" fillId="12"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0" fillId="12" borderId="3" xfId="0" applyFont="1" applyFill="1" applyBorder="1" applyAlignment="1">
      <alignment horizontal="center" vertical="center"/>
    </xf>
    <xf numFmtId="0" fontId="0" fillId="0" borderId="37" xfId="0" applyBorder="1" applyAlignment="1">
      <alignment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0" xfId="0" applyFont="1" applyAlignment="1">
      <alignment horizontal="right" wrapText="1"/>
    </xf>
    <xf numFmtId="0" fontId="10" fillId="0" borderId="48" xfId="0" applyFont="1" applyBorder="1" applyAlignment="1">
      <alignment horizontal="left" vertical="center" wrapText="1"/>
    </xf>
    <xf numFmtId="0" fontId="10" fillId="0" borderId="33" xfId="0" applyFont="1" applyBorder="1" applyAlignment="1">
      <alignment vertical="center" wrapText="1"/>
    </xf>
    <xf numFmtId="0" fontId="10" fillId="3" borderId="27"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50" fillId="0" borderId="0" xfId="0" quotePrefix="1" applyFont="1" applyAlignment="1">
      <alignment horizontal="left" vertical="top" wrapText="1" indent="1"/>
    </xf>
    <xf numFmtId="0" fontId="33" fillId="0" borderId="0" xfId="0" applyFont="1"/>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10" fillId="0" borderId="56" xfId="0" applyFont="1" applyBorder="1" applyAlignment="1">
      <alignment horizontal="left" vertical="center" wrapText="1"/>
    </xf>
    <xf numFmtId="0" fontId="10" fillId="15" borderId="59" xfId="0" applyFont="1" applyFill="1" applyBorder="1" applyAlignment="1" applyProtection="1">
      <alignment horizontal="left" vertical="center" wrapText="1"/>
      <protection locked="0"/>
    </xf>
    <xf numFmtId="0" fontId="10" fillId="15" borderId="42" xfId="0" applyFont="1" applyFill="1" applyBorder="1" applyAlignment="1" applyProtection="1">
      <alignment horizontal="left" vertical="center" wrapText="1"/>
      <protection locked="0"/>
    </xf>
    <xf numFmtId="0" fontId="10" fillId="15" borderId="60" xfId="0" applyFont="1" applyFill="1" applyBorder="1" applyAlignment="1" applyProtection="1">
      <alignment horizontal="left" vertical="center" wrapText="1"/>
      <protection locked="0"/>
    </xf>
    <xf numFmtId="0" fontId="10" fillId="0" borderId="70" xfId="0" applyFont="1" applyBorder="1" applyAlignment="1">
      <alignment horizontal="left" vertical="center" wrapText="1"/>
    </xf>
    <xf numFmtId="0" fontId="10" fillId="15" borderId="32" xfId="0" applyFont="1" applyFill="1" applyBorder="1" applyAlignment="1" applyProtection="1">
      <alignment horizontal="left" vertical="center" wrapText="1"/>
      <protection locked="0"/>
    </xf>
    <xf numFmtId="0" fontId="10" fillId="15" borderId="11" xfId="0" applyFont="1" applyFill="1" applyBorder="1" applyAlignment="1" applyProtection="1">
      <alignment horizontal="left" vertical="center" wrapText="1"/>
      <protection locked="0"/>
    </xf>
    <xf numFmtId="0" fontId="10" fillId="15" borderId="12" xfId="0" applyFont="1" applyFill="1" applyBorder="1" applyAlignment="1" applyProtection="1">
      <alignment horizontal="left" vertical="center" wrapText="1"/>
      <protection locked="0"/>
    </xf>
    <xf numFmtId="0" fontId="10" fillId="0" borderId="71" xfId="0" applyFont="1" applyBorder="1" applyAlignment="1">
      <alignment horizontal="left" vertical="center"/>
    </xf>
    <xf numFmtId="0" fontId="10" fillId="16" borderId="4" xfId="0" applyFont="1" applyFill="1" applyBorder="1" applyAlignment="1">
      <alignment horizontal="left" vertical="center" wrapText="1"/>
    </xf>
    <xf numFmtId="176" fontId="10" fillId="3" borderId="7" xfId="0" quotePrefix="1" applyNumberFormat="1" applyFont="1" applyFill="1" applyBorder="1" applyAlignment="1" applyProtection="1">
      <alignment horizontal="left" vertical="center" wrapText="1"/>
      <protection locked="0"/>
    </xf>
    <xf numFmtId="0" fontId="10" fillId="16" borderId="4" xfId="0" applyFont="1" applyFill="1" applyBorder="1" applyAlignment="1">
      <alignment horizontal="left" vertical="center"/>
    </xf>
    <xf numFmtId="0" fontId="10" fillId="16" borderId="9" xfId="0" applyFont="1" applyFill="1" applyBorder="1" applyAlignment="1">
      <alignment horizontal="left" vertical="center" wrapText="1"/>
    </xf>
    <xf numFmtId="0" fontId="10" fillId="16" borderId="19" xfId="0" applyFont="1" applyFill="1" applyBorder="1" applyAlignment="1">
      <alignment horizontal="left" vertical="center"/>
    </xf>
    <xf numFmtId="0" fontId="10" fillId="16" borderId="10" xfId="0" applyFont="1" applyFill="1" applyBorder="1" applyAlignment="1">
      <alignment horizontal="left" vertical="center"/>
    </xf>
    <xf numFmtId="0" fontId="36" fillId="4" borderId="7" xfId="0" applyFont="1" applyFill="1" applyBorder="1" applyAlignment="1">
      <alignment horizontal="center" vertical="center"/>
    </xf>
    <xf numFmtId="49" fontId="36" fillId="4" borderId="7" xfId="0" applyNumberFormat="1" applyFont="1" applyFill="1" applyBorder="1" applyAlignment="1">
      <alignment horizontal="center" vertical="center" wrapText="1"/>
    </xf>
    <xf numFmtId="49" fontId="37" fillId="4" borderId="7" xfId="0" applyNumberFormat="1" applyFont="1" applyFill="1" applyBorder="1" applyAlignment="1">
      <alignment horizontal="center" vertical="center" wrapText="1"/>
    </xf>
    <xf numFmtId="49" fontId="6" fillId="1" borderId="7" xfId="0" applyNumberFormat="1" applyFont="1" applyFill="1" applyBorder="1" applyAlignment="1">
      <alignment horizontal="left" vertical="top"/>
    </xf>
    <xf numFmtId="0" fontId="6" fillId="1" borderId="7" xfId="0" applyFont="1" applyFill="1" applyBorder="1" applyAlignment="1">
      <alignment horizontal="left" vertical="top"/>
    </xf>
    <xf numFmtId="49" fontId="7" fillId="0" borderId="7" xfId="0" applyNumberFormat="1" applyFont="1" applyBorder="1" applyAlignment="1">
      <alignment horizontal="left" vertical="top"/>
    </xf>
    <xf numFmtId="0" fontId="7" fillId="0" borderId="7" xfId="0" applyFont="1" applyBorder="1" applyAlignment="1">
      <alignment vertical="top" wrapText="1"/>
    </xf>
    <xf numFmtId="0" fontId="7" fillId="0" borderId="7" xfId="0" applyFont="1" applyBorder="1" applyAlignment="1">
      <alignment horizontal="left" vertical="top" wrapText="1"/>
    </xf>
    <xf numFmtId="0" fontId="6" fillId="1" borderId="7" xfId="0" applyFont="1" applyFill="1" applyBorder="1" applyAlignment="1">
      <alignment horizontal="left" vertical="top" wrapText="1"/>
    </xf>
    <xf numFmtId="49" fontId="6" fillId="0" borderId="7" xfId="0" applyNumberFormat="1" applyFont="1" applyBorder="1" applyAlignment="1">
      <alignment horizontal="left" vertical="top"/>
    </xf>
    <xf numFmtId="0" fontId="8" fillId="0" borderId="7" xfId="0" applyFont="1" applyBorder="1" applyAlignment="1">
      <alignment horizontal="left" vertical="top" wrapText="1"/>
    </xf>
    <xf numFmtId="0" fontId="7" fillId="0" borderId="13" xfId="0" applyFont="1" applyBorder="1" applyAlignment="1">
      <alignment horizontal="left" vertical="top" wrapText="1"/>
    </xf>
    <xf numFmtId="49" fontId="38" fillId="0" borderId="7" xfId="0" applyNumberFormat="1" applyFont="1" applyBorder="1" applyAlignment="1">
      <alignment horizontal="left" vertical="top"/>
    </xf>
    <xf numFmtId="0" fontId="38" fillId="0" borderId="7" xfId="0" applyFont="1" applyBorder="1" applyAlignment="1">
      <alignment horizontal="left" vertical="top" wrapText="1"/>
    </xf>
    <xf numFmtId="0" fontId="6" fillId="0" borderId="7" xfId="0" applyFont="1" applyBorder="1" applyAlignment="1">
      <alignment horizontal="left" vertical="top" wrapText="1"/>
    </xf>
    <xf numFmtId="0" fontId="23" fillId="1" borderId="7" xfId="0" applyFont="1" applyFill="1" applyBorder="1" applyAlignment="1">
      <alignment horizontal="left" vertical="top" wrapText="1"/>
    </xf>
    <xf numFmtId="49" fontId="38" fillId="0" borderId="13" xfId="0" applyNumberFormat="1" applyFont="1" applyBorder="1" applyAlignment="1">
      <alignment horizontal="left" vertical="top"/>
    </xf>
    <xf numFmtId="0" fontId="7" fillId="0" borderId="7" xfId="0" applyFont="1" applyBorder="1" applyAlignment="1">
      <alignment vertical="center"/>
    </xf>
    <xf numFmtId="0" fontId="6" fillId="0" borderId="7" xfId="0" applyFont="1" applyBorder="1" applyAlignment="1">
      <alignment horizontal="left"/>
    </xf>
    <xf numFmtId="0" fontId="10" fillId="12" borderId="23"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3" fillId="0" borderId="11" xfId="0" applyFont="1" applyBorder="1" applyAlignment="1">
      <alignment horizontal="left" vertical="top" wrapText="1"/>
    </xf>
    <xf numFmtId="49" fontId="10" fillId="0" borderId="15" xfId="0" applyNumberFormat="1" applyFont="1" applyBorder="1" applyAlignment="1">
      <alignment horizontal="left" vertical="center" wrapText="1"/>
    </xf>
    <xf numFmtId="0" fontId="12" fillId="12" borderId="2" xfId="0" applyFont="1" applyFill="1" applyBorder="1" applyAlignment="1">
      <alignment horizontal="center" vertical="center" wrapText="1"/>
    </xf>
    <xf numFmtId="0" fontId="54" fillId="0" borderId="39" xfId="0" applyFont="1" applyBorder="1"/>
    <xf numFmtId="0" fontId="10" fillId="0" borderId="15" xfId="0" applyFont="1" applyBorder="1" applyAlignment="1">
      <alignment horizontal="left" vertical="center"/>
    </xf>
    <xf numFmtId="0" fontId="26" fillId="0" borderId="5" xfId="0" applyFont="1" applyBorder="1" applyAlignment="1">
      <alignment horizontal="left" vertical="center"/>
    </xf>
    <xf numFmtId="0" fontId="26" fillId="0" borderId="19" xfId="0" applyFont="1" applyBorder="1" applyAlignment="1">
      <alignment horizontal="left" vertical="center"/>
    </xf>
    <xf numFmtId="49" fontId="26" fillId="0" borderId="10"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28" fillId="0" borderId="25" xfId="0" applyFont="1" applyBorder="1" applyAlignment="1">
      <alignment horizontal="center" vertical="center"/>
    </xf>
    <xf numFmtId="0" fontId="26" fillId="3" borderId="23" xfId="0" applyFont="1" applyFill="1" applyBorder="1" applyAlignment="1" applyProtection="1">
      <alignment horizontal="left" vertical="top" wrapText="1"/>
      <protection locked="0"/>
    </xf>
    <xf numFmtId="0" fontId="26" fillId="3" borderId="55" xfId="0" applyFont="1" applyFill="1" applyBorder="1" applyAlignment="1" applyProtection="1">
      <alignment horizontal="left" vertical="top" wrapText="1"/>
      <protection locked="0"/>
    </xf>
    <xf numFmtId="0" fontId="26" fillId="3" borderId="14" xfId="0" applyFont="1" applyFill="1" applyBorder="1" applyAlignment="1" applyProtection="1">
      <alignment horizontal="left" vertical="top" wrapText="1"/>
      <protection locked="0"/>
    </xf>
    <xf numFmtId="0" fontId="26" fillId="3" borderId="44" xfId="0" applyFont="1" applyFill="1" applyBorder="1" applyAlignment="1" applyProtection="1">
      <alignment horizontal="left" vertical="top" wrapText="1"/>
      <protection locked="0"/>
    </xf>
    <xf numFmtId="0" fontId="26" fillId="3" borderId="36" xfId="0" applyFont="1" applyFill="1" applyBorder="1" applyAlignment="1" applyProtection="1">
      <alignment horizontal="left" vertical="top" wrapText="1"/>
      <protection locked="0"/>
    </xf>
    <xf numFmtId="0" fontId="10" fillId="3" borderId="7" xfId="0" applyFont="1" applyFill="1" applyBorder="1" applyAlignment="1" applyProtection="1">
      <alignment horizontal="center" vertical="center" wrapText="1"/>
      <protection locked="0"/>
    </xf>
    <xf numFmtId="0" fontId="26" fillId="0" borderId="37" xfId="0" applyFont="1" applyBorder="1" applyAlignment="1">
      <alignment vertical="center"/>
    </xf>
    <xf numFmtId="0" fontId="10" fillId="0" borderId="22" xfId="0" applyFont="1" applyBorder="1" applyAlignment="1">
      <alignment horizontal="left" vertical="center"/>
    </xf>
    <xf numFmtId="49" fontId="26" fillId="0" borderId="61" xfId="0" applyNumberFormat="1" applyFont="1" applyBorder="1" applyAlignment="1">
      <alignment horizontal="left" vertical="center" wrapText="1"/>
    </xf>
    <xf numFmtId="0" fontId="26" fillId="0" borderId="61" xfId="0" applyFont="1" applyBorder="1" applyAlignment="1">
      <alignment vertical="center"/>
    </xf>
    <xf numFmtId="49" fontId="10" fillId="0" borderId="22" xfId="0" applyNumberFormat="1" applyFont="1" applyBorder="1" applyAlignment="1">
      <alignment horizontal="left" vertical="center"/>
    </xf>
    <xf numFmtId="49" fontId="26" fillId="0" borderId="72"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26" fillId="0" borderId="61" xfId="0" applyNumberFormat="1" applyFont="1" applyBorder="1" applyAlignment="1">
      <alignment vertical="center" wrapText="1"/>
    </xf>
    <xf numFmtId="49" fontId="26" fillId="0" borderId="73" xfId="0" applyNumberFormat="1" applyFont="1" applyBorder="1" applyAlignment="1">
      <alignment vertical="center" wrapText="1"/>
    </xf>
    <xf numFmtId="0" fontId="3" fillId="0" borderId="53" xfId="0" applyFont="1" applyBorder="1" applyAlignment="1">
      <alignment horizontal="left" vertical="top" wrapText="1"/>
    </xf>
    <xf numFmtId="0" fontId="19" fillId="0" borderId="53" xfId="0" applyFont="1" applyBorder="1" applyAlignment="1">
      <alignment horizontal="center" vertical="center" wrapText="1" shrinkToFit="1"/>
    </xf>
    <xf numFmtId="0" fontId="10" fillId="0" borderId="53" xfId="0" applyFont="1" applyBorder="1" applyAlignment="1" applyProtection="1">
      <alignment horizontal="center" vertical="center" wrapText="1"/>
      <protection locked="0"/>
    </xf>
    <xf numFmtId="0" fontId="56" fillId="0" borderId="53" xfId="0" applyFont="1" applyBorder="1" applyAlignment="1" applyProtection="1">
      <alignment horizontal="left" vertical="top" wrapText="1"/>
      <protection locked="0"/>
    </xf>
    <xf numFmtId="0" fontId="3" fillId="0" borderId="0" xfId="0" applyFont="1" applyAlignment="1">
      <alignment horizontal="left" vertical="top" wrapText="1"/>
    </xf>
    <xf numFmtId="0" fontId="19" fillId="0" borderId="0" xfId="0" applyFont="1" applyAlignment="1">
      <alignment horizontal="center" vertical="center" wrapText="1" shrinkToFit="1"/>
    </xf>
    <xf numFmtId="0" fontId="10" fillId="0" borderId="0" xfId="0" applyFont="1" applyAlignment="1" applyProtection="1">
      <alignment horizontal="center" vertical="center" wrapText="1"/>
      <protection locked="0"/>
    </xf>
    <xf numFmtId="0" fontId="56"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26" fillId="0" borderId="0" xfId="0" applyFont="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horizontal="left" vertical="center" wrapText="1"/>
    </xf>
    <xf numFmtId="0" fontId="26" fillId="3" borderId="49" xfId="0" applyFont="1" applyFill="1" applyBorder="1" applyAlignment="1" applyProtection="1">
      <alignment horizontal="left" vertical="top" wrapText="1"/>
      <protection locked="0"/>
    </xf>
    <xf numFmtId="0" fontId="26" fillId="3" borderId="9" xfId="0" applyFont="1" applyFill="1" applyBorder="1" applyAlignment="1" applyProtection="1">
      <alignment horizontal="left" vertical="top" wrapText="1"/>
      <protection locked="0"/>
    </xf>
    <xf numFmtId="0" fontId="26" fillId="0" borderId="7" xfId="0" applyFont="1" applyBorder="1" applyAlignment="1">
      <alignment vertical="center"/>
    </xf>
    <xf numFmtId="0" fontId="19" fillId="11" borderId="7" xfId="0" applyFont="1" applyFill="1" applyBorder="1" applyAlignment="1">
      <alignment horizontal="center" vertical="center" wrapText="1" shrinkToFit="1"/>
    </xf>
    <xf numFmtId="0" fontId="26" fillId="3" borderId="7" xfId="0" applyFont="1" applyFill="1" applyBorder="1" applyAlignment="1" applyProtection="1">
      <alignment horizontal="left" vertical="top" wrapText="1"/>
      <protection locked="0"/>
    </xf>
    <xf numFmtId="0" fontId="61" fillId="0" borderId="7" xfId="0" applyFont="1" applyBorder="1" applyAlignment="1">
      <alignment horizontal="left" vertical="top" wrapText="1"/>
    </xf>
    <xf numFmtId="0" fontId="61" fillId="0" borderId="53" xfId="0" applyFont="1" applyBorder="1" applyAlignment="1">
      <alignment vertical="center"/>
    </xf>
    <xf numFmtId="0" fontId="10" fillId="11" borderId="7" xfId="0" applyFont="1" applyFill="1" applyBorder="1" applyAlignment="1">
      <alignment horizontal="center" vertical="center" wrapText="1" shrinkToFit="1"/>
    </xf>
    <xf numFmtId="0" fontId="10" fillId="0" borderId="0" xfId="0" applyFont="1"/>
    <xf numFmtId="0" fontId="10" fillId="0" borderId="0" xfId="0" applyFont="1"/>
    <xf numFmtId="0" fontId="10" fillId="0" borderId="0" xfId="0" applyFont="1"/>
    <xf numFmtId="0" fontId="10" fillId="0" borderId="39" xfId="0" applyFont="1" applyBorder="1"/>
    <xf numFmtId="0" fontId="10" fillId="0" borderId="0" xfId="0" applyFont="1"/>
    <xf numFmtId="0" fontId="10" fillId="0" borderId="0" xfId="0" applyFont="1" applyAlignment="1">
      <alignment vertical="center" wrapText="1"/>
    </xf>
    <xf numFmtId="0" fontId="10" fillId="11" borderId="2" xfId="0" applyFont="1" applyFill="1" applyBorder="1" applyAlignment="1" applyProtection="1">
      <alignment horizontal="center" vertical="center" wrapText="1"/>
    </xf>
    <xf numFmtId="0" fontId="3" fillId="11" borderId="13" xfId="0" applyFont="1" applyFill="1" applyBorder="1" applyAlignment="1" applyProtection="1">
      <alignment horizontal="left" vertical="center" wrapText="1"/>
    </xf>
    <xf numFmtId="0" fontId="10" fillId="11" borderId="13" xfId="0" applyFont="1" applyFill="1" applyBorder="1" applyAlignment="1" applyProtection="1">
      <alignment horizontal="center" vertical="center" wrapText="1" shrinkToFit="1"/>
    </xf>
    <xf numFmtId="0" fontId="3" fillId="11" borderId="16" xfId="0" applyFont="1" applyFill="1" applyBorder="1" applyAlignment="1" applyProtection="1">
      <alignment horizontal="left" vertical="center" wrapText="1"/>
    </xf>
    <xf numFmtId="0" fontId="10" fillId="5" borderId="16" xfId="0" applyFont="1" applyFill="1" applyBorder="1" applyAlignment="1" applyProtection="1">
      <alignment horizontal="center" vertical="center" wrapText="1" shrinkToFit="1"/>
    </xf>
    <xf numFmtId="0" fontId="3" fillId="11" borderId="42" xfId="0" applyFont="1" applyFill="1" applyBorder="1" applyAlignment="1" applyProtection="1">
      <alignment horizontal="left" vertical="center" wrapText="1"/>
    </xf>
    <xf numFmtId="0" fontId="10" fillId="11" borderId="74" xfId="0" applyFont="1" applyFill="1" applyBorder="1" applyAlignment="1" applyProtection="1">
      <alignment horizontal="center" vertical="center" wrapText="1" shrinkToFit="1"/>
    </xf>
    <xf numFmtId="0" fontId="10" fillId="11" borderId="42" xfId="0" applyFont="1" applyFill="1" applyBorder="1" applyAlignment="1" applyProtection="1">
      <alignment horizontal="center" vertical="center" wrapText="1" shrinkToFit="1"/>
    </xf>
    <xf numFmtId="0" fontId="3" fillId="11" borderId="76" xfId="0" applyFont="1" applyFill="1" applyBorder="1" applyAlignment="1" applyProtection="1">
      <alignment horizontal="left" vertical="center" wrapText="1"/>
    </xf>
    <xf numFmtId="0" fontId="10" fillId="11" borderId="18" xfId="0" applyFont="1" applyFill="1" applyBorder="1" applyAlignment="1" applyProtection="1">
      <alignment horizontal="center" vertical="center" wrapText="1" shrinkToFit="1"/>
    </xf>
    <xf numFmtId="0" fontId="47" fillId="11" borderId="76" xfId="0" applyFont="1" applyFill="1" applyBorder="1" applyAlignment="1" applyProtection="1">
      <alignment horizontal="center" vertical="center" wrapText="1"/>
    </xf>
    <xf numFmtId="0" fontId="3" fillId="11" borderId="16" xfId="0" applyFont="1" applyFill="1" applyBorder="1" applyAlignment="1" applyProtection="1">
      <alignment vertical="center" wrapText="1"/>
    </xf>
    <xf numFmtId="0" fontId="3" fillId="11" borderId="77" xfId="0" applyFont="1" applyFill="1" applyBorder="1" applyAlignment="1" applyProtection="1">
      <alignment vertical="center" wrapText="1"/>
    </xf>
    <xf numFmtId="0" fontId="10" fillId="5" borderId="77" xfId="0" applyFont="1" applyFill="1" applyBorder="1" applyAlignment="1" applyProtection="1">
      <alignment horizontal="center" vertical="center" wrapText="1" shrinkToFit="1"/>
    </xf>
    <xf numFmtId="0" fontId="3" fillId="11" borderId="13" xfId="0" applyFont="1" applyFill="1" applyBorder="1" applyAlignment="1" applyProtection="1">
      <alignment vertical="center" wrapText="1"/>
    </xf>
    <xf numFmtId="0" fontId="10" fillId="5" borderId="13" xfId="0" applyFont="1" applyFill="1" applyBorder="1" applyAlignment="1" applyProtection="1">
      <alignment horizontal="center" vertical="center" wrapText="1" shrinkToFit="1"/>
    </xf>
    <xf numFmtId="0" fontId="3" fillId="11" borderId="79" xfId="0" applyFont="1" applyFill="1" applyBorder="1" applyAlignment="1" applyProtection="1">
      <alignment horizontal="left" vertical="center" wrapText="1"/>
    </xf>
    <xf numFmtId="0" fontId="10" fillId="5" borderId="79" xfId="0" applyFont="1" applyFill="1" applyBorder="1" applyAlignment="1" applyProtection="1">
      <alignment horizontal="center" vertical="center" wrapText="1" shrinkToFit="1"/>
    </xf>
    <xf numFmtId="0" fontId="3" fillId="11" borderId="80" xfId="0" applyFont="1" applyFill="1" applyBorder="1" applyAlignment="1" applyProtection="1">
      <alignment vertical="center"/>
    </xf>
    <xf numFmtId="0" fontId="10" fillId="5" borderId="80" xfId="0" applyFont="1" applyFill="1" applyBorder="1" applyAlignment="1" applyProtection="1">
      <alignment horizontal="center" vertical="center" wrapText="1" shrinkToFit="1"/>
    </xf>
    <xf numFmtId="0" fontId="3" fillId="11" borderId="81" xfId="0" applyFont="1" applyFill="1" applyBorder="1" applyAlignment="1" applyProtection="1">
      <alignment vertical="center"/>
    </xf>
    <xf numFmtId="0" fontId="10" fillId="5" borderId="81" xfId="0" applyFont="1" applyFill="1" applyBorder="1" applyAlignment="1" applyProtection="1">
      <alignment horizontal="center" vertical="center" wrapText="1" shrinkToFit="1"/>
    </xf>
    <xf numFmtId="0" fontId="3" fillId="11" borderId="13" xfId="0" applyFont="1" applyFill="1" applyBorder="1" applyAlignment="1" applyProtection="1">
      <alignment vertical="center"/>
    </xf>
    <xf numFmtId="0" fontId="3" fillId="11" borderId="77" xfId="0" applyFont="1" applyFill="1" applyBorder="1" applyAlignment="1" applyProtection="1">
      <alignment horizontal="left" vertical="center" wrapText="1"/>
    </xf>
    <xf numFmtId="0" fontId="3" fillId="11" borderId="18" xfId="0" applyFont="1" applyFill="1" applyBorder="1" applyAlignment="1" applyProtection="1">
      <alignment horizontal="left" vertical="center" wrapText="1"/>
    </xf>
    <xf numFmtId="0" fontId="10" fillId="5" borderId="18" xfId="0" applyFont="1" applyFill="1" applyBorder="1" applyAlignment="1" applyProtection="1">
      <alignment horizontal="center" vertical="center" wrapText="1" shrinkToFit="1"/>
    </xf>
    <xf numFmtId="0" fontId="3" fillId="11" borderId="7" xfId="0" applyFont="1" applyFill="1" applyBorder="1" applyAlignment="1" applyProtection="1">
      <alignment vertical="center" wrapText="1"/>
    </xf>
    <xf numFmtId="0" fontId="10" fillId="5" borderId="7" xfId="0" applyFont="1" applyFill="1" applyBorder="1" applyAlignment="1" applyProtection="1">
      <alignment horizontal="center" vertical="center" wrapText="1" shrinkToFit="1"/>
    </xf>
    <xf numFmtId="0" fontId="3" fillId="11" borderId="11" xfId="0" applyFont="1" applyFill="1" applyBorder="1" applyAlignment="1" applyProtection="1">
      <alignment horizontal="left" vertical="center" wrapText="1"/>
    </xf>
    <xf numFmtId="0" fontId="10" fillId="5" borderId="11" xfId="0" applyFont="1" applyFill="1" applyBorder="1" applyAlignment="1" applyProtection="1">
      <alignment horizontal="center" vertical="center" wrapText="1" shrinkToFit="1"/>
    </xf>
    <xf numFmtId="0" fontId="13" fillId="0" borderId="0" xfId="0" applyFont="1" applyAlignment="1">
      <alignment vertical="center" wrapText="1"/>
    </xf>
    <xf numFmtId="0" fontId="10" fillId="0" borderId="0" xfId="0" applyFont="1"/>
    <xf numFmtId="0" fontId="5" fillId="11" borderId="2" xfId="0" applyFont="1" applyFill="1" applyBorder="1" applyAlignment="1">
      <alignment horizontal="left" vertical="center" wrapText="1"/>
    </xf>
    <xf numFmtId="0" fontId="3" fillId="11" borderId="13" xfId="0" applyFont="1" applyFill="1" applyBorder="1" applyAlignment="1">
      <alignment horizontal="left" vertical="top" wrapText="1"/>
    </xf>
    <xf numFmtId="0" fontId="3" fillId="11" borderId="7" xfId="0" applyFont="1" applyFill="1" applyBorder="1" applyAlignment="1">
      <alignment horizontal="left" vertical="top" wrapText="1"/>
    </xf>
    <xf numFmtId="0" fontId="61" fillId="11" borderId="7" xfId="0" applyFont="1" applyFill="1" applyBorder="1" applyAlignment="1">
      <alignment horizontal="left" vertical="top" wrapText="1"/>
    </xf>
    <xf numFmtId="0" fontId="3" fillId="0" borderId="53" xfId="0" applyFont="1" applyFill="1" applyBorder="1" applyAlignment="1">
      <alignment horizontal="left" vertical="top"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49" fontId="37" fillId="4" borderId="35" xfId="0" applyNumberFormat="1" applyFont="1" applyFill="1" applyBorder="1" applyAlignment="1">
      <alignment horizontal="center" vertical="center" wrapText="1"/>
    </xf>
    <xf numFmtId="49" fontId="37" fillId="0" borderId="0" xfId="0" applyNumberFormat="1" applyFont="1" applyAlignment="1">
      <alignment horizontal="center" vertical="center" wrapText="1"/>
    </xf>
    <xf numFmtId="49" fontId="37" fillId="0" borderId="82" xfId="0" applyNumberFormat="1" applyFont="1" applyBorder="1" applyAlignment="1">
      <alignment horizontal="center" vertical="center" wrapText="1"/>
    </xf>
    <xf numFmtId="49" fontId="7" fillId="0" borderId="44" xfId="0" applyNumberFormat="1" applyFont="1" applyBorder="1" applyAlignment="1">
      <alignment horizontal="center" vertical="center" wrapText="1"/>
    </xf>
    <xf numFmtId="0" fontId="6" fillId="0" borderId="0" xfId="0" applyFont="1" applyAlignment="1">
      <alignment horizontal="left" vertical="center"/>
    </xf>
    <xf numFmtId="0" fontId="39" fillId="0" borderId="82" xfId="0" applyFont="1" applyBorder="1" applyAlignment="1">
      <alignment horizontal="left" vertical="center"/>
    </xf>
    <xf numFmtId="49" fontId="7" fillId="0" borderId="49" xfId="0" applyNumberFormat="1" applyFont="1" applyBorder="1" applyAlignment="1">
      <alignment vertical="center" wrapText="1"/>
    </xf>
    <xf numFmtId="49" fontId="7" fillId="0" borderId="82" xfId="0" applyNumberFormat="1" applyFont="1" applyBorder="1" applyAlignment="1">
      <alignment vertical="center" wrapText="1"/>
    </xf>
    <xf numFmtId="49" fontId="7" fillId="0" borderId="0" xfId="0" applyNumberFormat="1" applyFont="1" applyAlignment="1">
      <alignment horizontal="center" vertical="center" wrapText="1"/>
    </xf>
    <xf numFmtId="49" fontId="6" fillId="0" borderId="26" xfId="0" applyNumberFormat="1" applyFont="1" applyBorder="1" applyAlignment="1">
      <alignment horizontal="left" vertical="center"/>
    </xf>
    <xf numFmtId="0" fontId="7" fillId="0" borderId="35" xfId="0" applyFont="1" applyBorder="1" applyAlignment="1">
      <alignment horizontal="left" vertical="center" wrapText="1"/>
    </xf>
    <xf numFmtId="49" fontId="6" fillId="0" borderId="4"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27" xfId="0" applyFont="1" applyBorder="1" applyAlignment="1">
      <alignment horizontal="left" vertical="center" wrapText="1"/>
    </xf>
    <xf numFmtId="49" fontId="6" fillId="16" borderId="21" xfId="0" applyNumberFormat="1" applyFont="1" applyFill="1" applyBorder="1" applyAlignment="1">
      <alignment horizontal="left" vertical="center"/>
    </xf>
    <xf numFmtId="0" fontId="7" fillId="16" borderId="40" xfId="0" applyFont="1" applyFill="1" applyBorder="1" applyAlignment="1">
      <alignment horizontal="left" vertical="center" wrapText="1"/>
    </xf>
    <xf numFmtId="0" fontId="21" fillId="3" borderId="18" xfId="0" applyFont="1" applyFill="1" applyBorder="1" applyAlignment="1" applyProtection="1">
      <alignment horizontal="center" vertical="center"/>
      <protection locked="0"/>
    </xf>
    <xf numFmtId="0" fontId="21" fillId="3" borderId="78" xfId="0" applyFont="1" applyFill="1" applyBorder="1" applyAlignment="1" applyProtection="1">
      <alignment horizontal="center" vertical="center"/>
      <protection locked="0"/>
    </xf>
    <xf numFmtId="49" fontId="38" fillId="0" borderId="82" xfId="0" applyNumberFormat="1" applyFont="1" applyBorder="1" applyAlignment="1">
      <alignment horizontal="center" vertical="center" wrapText="1"/>
    </xf>
    <xf numFmtId="0" fontId="39" fillId="1" borderId="49" xfId="0" applyFont="1" applyFill="1" applyBorder="1" applyAlignment="1">
      <alignment horizontal="left" vertical="center" wrapText="1"/>
    </xf>
    <xf numFmtId="0" fontId="6" fillId="0" borderId="0" xfId="0" applyFont="1" applyAlignment="1">
      <alignment horizontal="left" vertical="center" wrapText="1"/>
    </xf>
    <xf numFmtId="0" fontId="39" fillId="0" borderId="82" xfId="0" applyFont="1" applyBorder="1" applyAlignment="1">
      <alignment horizontal="left" vertical="center" wrapText="1"/>
    </xf>
    <xf numFmtId="0" fontId="21" fillId="3" borderId="12" xfId="0" applyFont="1" applyFill="1" applyBorder="1" applyAlignment="1" applyProtection="1">
      <alignment horizontal="center" vertical="center"/>
      <protection locked="0"/>
    </xf>
    <xf numFmtId="49" fontId="41" fillId="0" borderId="49" xfId="0" applyNumberFormat="1" applyFont="1" applyBorder="1" applyAlignment="1">
      <alignment horizontal="center" vertical="center" wrapText="1"/>
    </xf>
    <xf numFmtId="49" fontId="41" fillId="0" borderId="82" xfId="0" applyNumberFormat="1" applyFont="1" applyBorder="1" applyAlignment="1">
      <alignment horizontal="center" vertical="center" wrapText="1"/>
    </xf>
    <xf numFmtId="49" fontId="7" fillId="0" borderId="0" xfId="0" applyNumberFormat="1" applyFont="1" applyAlignment="1">
      <alignment horizontal="left" vertical="center"/>
    </xf>
    <xf numFmtId="0" fontId="7" fillId="0" borderId="0" xfId="0" applyFont="1" applyAlignment="1">
      <alignment horizontal="left" vertical="center" wrapText="1"/>
    </xf>
    <xf numFmtId="0" fontId="21" fillId="0" borderId="0" xfId="0" applyFont="1" applyAlignment="1" applyProtection="1">
      <alignment horizontal="center" vertical="center"/>
      <protection locked="0"/>
    </xf>
    <xf numFmtId="49" fontId="7" fillId="0" borderId="44" xfId="0" applyNumberFormat="1" applyFont="1" applyBorder="1" applyAlignment="1">
      <alignment vertical="center" wrapText="1"/>
    </xf>
    <xf numFmtId="49" fontId="7" fillId="0" borderId="82" xfId="0" applyNumberFormat="1" applyFont="1" applyBorder="1" applyAlignment="1">
      <alignment horizontal="center" vertical="center" wrapText="1"/>
    </xf>
    <xf numFmtId="49" fontId="6" fillId="0" borderId="0" xfId="0" applyNumberFormat="1" applyFont="1" applyAlignment="1">
      <alignment horizontal="left" vertical="center"/>
    </xf>
    <xf numFmtId="0" fontId="0" fillId="0" borderId="0" xfId="0" applyAlignment="1" applyProtection="1">
      <alignment horizontal="center" vertical="center"/>
      <protection locked="0"/>
    </xf>
    <xf numFmtId="0" fontId="7" fillId="0" borderId="49" xfId="0" applyFont="1" applyBorder="1" applyAlignment="1">
      <alignment vertical="center" wrapText="1"/>
    </xf>
    <xf numFmtId="0" fontId="7" fillId="0" borderId="0" xfId="0" applyFont="1" applyAlignment="1">
      <alignment horizontal="center" vertical="center" wrapText="1"/>
    </xf>
    <xf numFmtId="0" fontId="7" fillId="0" borderId="82" xfId="0" applyFont="1" applyBorder="1" applyAlignment="1">
      <alignment vertical="center" wrapText="1"/>
    </xf>
    <xf numFmtId="0" fontId="38" fillId="0" borderId="49" xfId="0" applyFont="1" applyBorder="1" applyAlignment="1">
      <alignment horizontal="left" vertical="center" wrapText="1" indent="1"/>
    </xf>
    <xf numFmtId="0" fontId="7" fillId="0" borderId="0" xfId="0" applyFont="1" applyAlignment="1">
      <alignment horizontal="left" vertical="center" wrapText="1" indent="1"/>
    </xf>
    <xf numFmtId="0" fontId="38" fillId="0" borderId="82" xfId="0" applyFont="1" applyBorder="1" applyAlignment="1">
      <alignment horizontal="left" vertical="center" wrapText="1" indent="1"/>
    </xf>
    <xf numFmtId="0" fontId="7" fillId="0" borderId="49" xfId="0" applyFont="1" applyBorder="1" applyAlignment="1">
      <alignment horizontal="left" vertical="center" wrapText="1"/>
    </xf>
    <xf numFmtId="0" fontId="7" fillId="0" borderId="0" xfId="0" applyFont="1" applyAlignment="1">
      <alignment vertical="center" wrapText="1"/>
    </xf>
    <xf numFmtId="0" fontId="7" fillId="0" borderId="82" xfId="0" applyFont="1" applyBorder="1" applyAlignment="1">
      <alignment horizontal="left" vertical="center" wrapText="1"/>
    </xf>
    <xf numFmtId="0" fontId="26" fillId="0" borderId="0" xfId="0" applyFont="1" applyAlignment="1">
      <alignment horizontal="center" vertical="center"/>
    </xf>
    <xf numFmtId="49" fontId="6" fillId="0" borderId="82"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49" fontId="7" fillId="0" borderId="49" xfId="0" applyNumberFormat="1" applyFont="1" applyBorder="1" applyAlignment="1">
      <alignment horizontal="center" vertical="center" wrapText="1"/>
    </xf>
    <xf numFmtId="0" fontId="10" fillId="11" borderId="42" xfId="0" applyFont="1" applyFill="1" applyBorder="1" applyAlignment="1" applyProtection="1">
      <alignment horizontal="center" vertical="center" wrapText="1" shrinkToFit="1"/>
    </xf>
    <xf numFmtId="0" fontId="10" fillId="5" borderId="16" xfId="0" applyFont="1" applyFill="1" applyBorder="1" applyAlignment="1" applyProtection="1">
      <alignment horizontal="center" vertical="center" wrapText="1" shrinkToFit="1"/>
    </xf>
    <xf numFmtId="0" fontId="10" fillId="0" borderId="0" xfId="0" applyFont="1"/>
    <xf numFmtId="0" fontId="3" fillId="0" borderId="16" xfId="0" applyFont="1" applyBorder="1" applyAlignment="1">
      <alignment horizontal="left" vertical="top" wrapText="1"/>
    </xf>
    <xf numFmtId="0" fontId="10" fillId="0" borderId="0" xfId="0" applyFont="1"/>
    <xf numFmtId="0" fontId="3" fillId="0" borderId="16" xfId="0" applyFont="1" applyBorder="1" applyAlignment="1">
      <alignment horizontal="left" vertical="top" wrapText="1"/>
    </xf>
    <xf numFmtId="0" fontId="3" fillId="11" borderId="2" xfId="0" applyFont="1" applyFill="1" applyBorder="1" applyAlignment="1" applyProtection="1">
      <alignment horizontal="left" vertical="center" wrapText="1"/>
    </xf>
    <xf numFmtId="0" fontId="62" fillId="12" borderId="40" xfId="0" applyFont="1" applyFill="1" applyBorder="1" applyAlignment="1">
      <alignment horizontal="center" vertical="center" wrapText="1"/>
    </xf>
    <xf numFmtId="0" fontId="26" fillId="3" borderId="12" xfId="0" applyFont="1" applyFill="1" applyBorder="1" applyAlignment="1" applyProtection="1">
      <alignment horizontal="left" vertical="top" wrapText="1"/>
      <protection locked="0"/>
    </xf>
    <xf numFmtId="0" fontId="10" fillId="0" borderId="0" xfId="0" applyFont="1"/>
    <xf numFmtId="0" fontId="10" fillId="0" borderId="0" xfId="0" applyFont="1"/>
    <xf numFmtId="0" fontId="8" fillId="13" borderId="2"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10" fillId="0" borderId="2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7" xfId="0" applyFont="1" applyBorder="1" applyAlignment="1">
      <alignment vertical="center" wrapText="1"/>
    </xf>
    <xf numFmtId="49" fontId="11" fillId="0" borderId="0" xfId="0" quotePrefix="1" applyNumberFormat="1" applyFont="1" applyAlignment="1">
      <alignment vertical="top" wrapText="1"/>
    </xf>
    <xf numFmtId="0" fontId="11" fillId="0" borderId="0" xfId="0" applyFont="1" applyFill="1"/>
    <xf numFmtId="0" fontId="10" fillId="0" borderId="0" xfId="0" applyFont="1" applyFill="1"/>
    <xf numFmtId="0" fontId="10" fillId="3" borderId="28" xfId="0" applyFont="1" applyFill="1" applyBorder="1" applyAlignment="1" applyProtection="1">
      <alignment horizontal="left" vertical="center" wrapText="1"/>
      <protection locked="0"/>
    </xf>
    <xf numFmtId="0" fontId="47" fillId="0" borderId="7" xfId="0" applyFont="1" applyBorder="1" applyAlignment="1">
      <alignment vertical="center" wrapText="1"/>
    </xf>
    <xf numFmtId="0" fontId="10" fillId="0" borderId="0" xfId="0" applyFont="1" applyAlignment="1"/>
    <xf numFmtId="0" fontId="10" fillId="0" borderId="39" xfId="0" applyFont="1" applyBorder="1" applyAlignment="1">
      <alignment vertical="center"/>
    </xf>
    <xf numFmtId="0" fontId="10" fillId="3" borderId="27"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1" fillId="0" borderId="0" xfId="0" applyFont="1" applyAlignment="1">
      <alignment horizontal="left" vertical="top" wrapText="1"/>
    </xf>
    <xf numFmtId="0" fontId="10" fillId="0" borderId="0" xfId="0" applyFont="1"/>
    <xf numFmtId="0" fontId="10" fillId="0" borderId="7" xfId="0" applyFont="1" applyBorder="1" applyAlignment="1">
      <alignment vertical="center" wrapText="1"/>
    </xf>
    <xf numFmtId="0" fontId="63" fillId="0" borderId="0" xfId="0" applyFont="1" applyFill="1"/>
    <xf numFmtId="0" fontId="63" fillId="0" borderId="0" xfId="0" applyFont="1" applyFill="1" applyAlignment="1">
      <alignment vertical="center"/>
    </xf>
    <xf numFmtId="0" fontId="63" fillId="0" borderId="0" xfId="0" quotePrefix="1" applyFont="1" applyFill="1"/>
    <xf numFmtId="0" fontId="63" fillId="0" borderId="0" xfId="0" applyFont="1"/>
    <xf numFmtId="0" fontId="63" fillId="0" borderId="0" xfId="0" applyFont="1" applyAlignment="1">
      <alignment vertical="center"/>
    </xf>
    <xf numFmtId="0" fontId="11" fillId="0" borderId="0" xfId="0" applyFont="1" applyFill="1" applyAlignment="1">
      <alignment vertical="top" wrapText="1"/>
    </xf>
    <xf numFmtId="0" fontId="10" fillId="3" borderId="11" xfId="0" applyFont="1" applyFill="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7" fillId="0" borderId="8" xfId="0" applyFont="1" applyBorder="1" applyAlignment="1">
      <alignment horizontal="left" vertical="top" wrapText="1"/>
    </xf>
    <xf numFmtId="0" fontId="20" fillId="0" borderId="8" xfId="0" applyFont="1" applyBorder="1" applyAlignment="1">
      <alignment horizontal="left" vertical="top" wrapText="1"/>
    </xf>
    <xf numFmtId="0" fontId="10" fillId="3" borderId="27" xfId="0" applyFont="1" applyFill="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3" borderId="7" xfId="0" applyFont="1" applyFill="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3" borderId="7" xfId="0"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3" borderId="49" xfId="0" applyFont="1"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10" fillId="3" borderId="0" xfId="0" applyFont="1" applyFill="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0" borderId="39" xfId="0" applyFont="1" applyBorder="1"/>
    <xf numFmtId="0" fontId="10" fillId="2" borderId="52" xfId="0" applyFont="1" applyFill="1" applyBorder="1" applyAlignment="1">
      <alignment horizontal="center" vertical="center"/>
    </xf>
    <xf numFmtId="0" fontId="10" fillId="0" borderId="48" xfId="0" applyFont="1" applyBorder="1"/>
    <xf numFmtId="0" fontId="10" fillId="0" borderId="33" xfId="0" applyFont="1" applyBorder="1"/>
    <xf numFmtId="0" fontId="10" fillId="2" borderId="49" xfId="0" applyFont="1" applyFill="1" applyBorder="1" applyAlignment="1">
      <alignment horizontal="center"/>
    </xf>
    <xf numFmtId="0" fontId="10" fillId="0" borderId="46" xfId="0" applyFont="1" applyBorder="1"/>
    <xf numFmtId="0" fontId="10" fillId="0" borderId="50" xfId="0" applyFont="1" applyBorder="1"/>
    <xf numFmtId="0" fontId="10" fillId="3" borderId="53" xfId="0" applyFont="1" applyFill="1" applyBorder="1" applyAlignment="1" applyProtection="1">
      <alignment horizontal="left" vertical="top" wrapText="1"/>
      <protection locked="0"/>
    </xf>
    <xf numFmtId="0" fontId="10" fillId="3" borderId="54"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1" fillId="0" borderId="0" xfId="0" applyFont="1" applyAlignment="1">
      <alignment horizontal="left" vertical="top" wrapText="1"/>
    </xf>
    <xf numFmtId="0" fontId="10" fillId="0" borderId="0" xfId="0" applyFont="1" applyAlignment="1">
      <alignment horizontal="left" vertical="top" wrapText="1"/>
    </xf>
    <xf numFmtId="0" fontId="10" fillId="2" borderId="52" xfId="0" applyFont="1" applyFill="1" applyBorder="1" applyAlignment="1">
      <alignment horizontal="center" vertical="top" wrapText="1"/>
    </xf>
    <xf numFmtId="0" fontId="10" fillId="0" borderId="48" xfId="0" applyFont="1" applyBorder="1" applyAlignment="1">
      <alignment horizontal="center" vertical="top" wrapText="1"/>
    </xf>
    <xf numFmtId="0" fontId="10" fillId="0" borderId="33" xfId="0" applyFont="1" applyBorder="1" applyAlignment="1">
      <alignment horizontal="center" vertical="top" wrapText="1"/>
    </xf>
    <xf numFmtId="0" fontId="10" fillId="2" borderId="55" xfId="0" applyFont="1" applyFill="1" applyBorder="1" applyAlignment="1">
      <alignment horizontal="center" vertical="top" wrapText="1"/>
    </xf>
    <xf numFmtId="0" fontId="10" fillId="0" borderId="43" xfId="0" applyFont="1" applyBorder="1" applyAlignment="1">
      <alignment horizontal="center" vertical="top" wrapText="1"/>
    </xf>
    <xf numFmtId="0" fontId="10" fillId="0" borderId="47" xfId="0" applyFont="1" applyBorder="1" applyAlignment="1">
      <alignment horizontal="center" vertical="top" wrapText="1"/>
    </xf>
    <xf numFmtId="0" fontId="10" fillId="2" borderId="49" xfId="0" applyFont="1" applyFill="1" applyBorder="1" applyAlignment="1">
      <alignment horizontal="center" vertical="top" wrapText="1"/>
    </xf>
    <xf numFmtId="0" fontId="10" fillId="0" borderId="46" xfId="0" applyFont="1" applyBorder="1" applyAlignment="1">
      <alignment horizontal="center" vertical="top" wrapText="1"/>
    </xf>
    <xf numFmtId="0" fontId="10" fillId="0" borderId="50" xfId="0" applyFont="1" applyBorder="1" applyAlignment="1">
      <alignment horizontal="center" vertical="top" wrapText="1"/>
    </xf>
    <xf numFmtId="0" fontId="7" fillId="0" borderId="16" xfId="0" applyFont="1" applyBorder="1" applyAlignment="1">
      <alignment horizontal="left" vertical="top" wrapText="1"/>
    </xf>
    <xf numFmtId="0" fontId="0" fillId="0" borderId="18" xfId="0" applyBorder="1" applyAlignment="1">
      <alignment vertical="top" wrapText="1"/>
    </xf>
    <xf numFmtId="0" fontId="0" fillId="0" borderId="13" xfId="0" applyBorder="1" applyAlignment="1">
      <alignment vertical="top" wrapText="1"/>
    </xf>
    <xf numFmtId="0" fontId="7" fillId="0" borderId="16" xfId="0" applyFont="1" applyBorder="1" applyAlignment="1">
      <alignment vertical="top" wrapText="1"/>
    </xf>
    <xf numFmtId="0" fontId="59" fillId="0" borderId="0" xfId="0" applyFont="1" applyAlignment="1">
      <alignment wrapText="1"/>
    </xf>
    <xf numFmtId="0" fontId="60"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48" fillId="0" borderId="39" xfId="0" applyFont="1" applyBorder="1" applyAlignment="1">
      <alignment horizontal="center" wrapText="1"/>
    </xf>
    <xf numFmtId="0" fontId="48" fillId="0" borderId="39" xfId="0" applyFont="1" applyBorder="1" applyAlignment="1">
      <alignment horizontal="center"/>
    </xf>
    <xf numFmtId="0" fontId="31" fillId="10" borderId="56" xfId="0" applyFont="1" applyFill="1" applyBorder="1" applyAlignment="1">
      <alignment vertical="center" wrapText="1"/>
    </xf>
    <xf numFmtId="0" fontId="19" fillId="10" borderId="57" xfId="0" applyFont="1" applyFill="1" applyBorder="1" applyAlignment="1">
      <alignment vertical="center" wrapText="1"/>
    </xf>
    <xf numFmtId="0" fontId="19" fillId="10" borderId="58" xfId="0" applyFont="1" applyFill="1" applyBorder="1" applyAlignment="1">
      <alignment vertical="center"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10" fillId="0" borderId="0" xfId="0" applyFont="1"/>
    <xf numFmtId="0" fontId="10" fillId="0" borderId="7" xfId="0" applyFont="1" applyBorder="1" applyAlignment="1">
      <alignment vertical="center" wrapText="1"/>
    </xf>
    <xf numFmtId="0" fontId="10" fillId="0" borderId="9" xfId="0" applyFont="1" applyBorder="1" applyAlignment="1">
      <alignment vertical="center" wrapText="1"/>
    </xf>
    <xf numFmtId="0" fontId="13" fillId="0" borderId="37" xfId="0" applyFont="1" applyBorder="1" applyAlignment="1">
      <alignment vertical="top" wrapText="1"/>
    </xf>
    <xf numFmtId="0" fontId="13" fillId="0" borderId="0" xfId="0" applyFont="1" applyAlignment="1">
      <alignment vertical="top" wrapText="1"/>
    </xf>
    <xf numFmtId="0" fontId="28" fillId="0" borderId="0" xfId="0" applyFont="1" applyAlignment="1">
      <alignment horizontal="center"/>
    </xf>
    <xf numFmtId="0" fontId="16" fillId="0" borderId="0" xfId="0" applyFont="1" applyAlignment="1">
      <alignment horizontal="center" vertical="center"/>
    </xf>
    <xf numFmtId="0" fontId="28" fillId="0" borderId="0" xfId="0" applyFont="1" applyAlignment="1">
      <alignment horizontal="center" vertical="center"/>
    </xf>
    <xf numFmtId="0" fontId="10" fillId="0" borderId="27" xfId="0" applyFont="1" applyBorder="1" applyAlignment="1">
      <alignment vertical="center" wrapText="1"/>
    </xf>
    <xf numFmtId="0" fontId="10" fillId="0" borderId="28" xfId="0" applyFont="1" applyBorder="1" applyAlignment="1">
      <alignment vertical="center" wrapText="1"/>
    </xf>
    <xf numFmtId="176" fontId="10" fillId="0" borderId="49" xfId="0" applyNumberFormat="1" applyFont="1" applyBorder="1" applyAlignment="1">
      <alignment horizontal="left" vertical="center" wrapText="1"/>
    </xf>
    <xf numFmtId="0" fontId="10" fillId="0" borderId="46" xfId="0" applyFont="1" applyBorder="1" applyAlignment="1">
      <alignment horizontal="left" vertical="center" wrapText="1"/>
    </xf>
    <xf numFmtId="0" fontId="10" fillId="0" borderId="50" xfId="0" applyFont="1" applyBorder="1" applyAlignment="1">
      <alignment horizontal="left" vertical="center" wrapText="1"/>
    </xf>
    <xf numFmtId="0" fontId="10" fillId="0" borderId="41" xfId="0" applyFont="1" applyBorder="1" applyAlignment="1">
      <alignment vertical="center" wrapText="1"/>
    </xf>
    <xf numFmtId="0" fontId="10" fillId="0" borderId="17" xfId="0" applyFont="1" applyBorder="1" applyAlignment="1">
      <alignment vertical="center" wrapText="1"/>
    </xf>
    <xf numFmtId="0" fontId="10" fillId="0" borderId="21" xfId="0" applyFont="1" applyBorder="1" applyAlignment="1">
      <alignment vertical="center" wrapText="1"/>
    </xf>
    <xf numFmtId="0" fontId="10" fillId="3" borderId="62" xfId="0" applyFont="1" applyFill="1" applyBorder="1" applyAlignment="1" applyProtection="1">
      <alignment horizontal="left" vertical="top" wrapText="1"/>
      <protection locked="0"/>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7" xfId="0" applyFont="1" applyBorder="1" applyAlignment="1">
      <alignment horizontal="left" vertical="center" wrapText="1"/>
    </xf>
    <xf numFmtId="0" fontId="10" fillId="0" borderId="7" xfId="0" applyFont="1" applyBorder="1" applyAlignment="1">
      <alignment horizontal="left" wrapText="1"/>
    </xf>
    <xf numFmtId="49" fontId="26" fillId="0" borderId="41" xfId="0" applyNumberFormat="1" applyFont="1" applyBorder="1" applyAlignment="1">
      <alignment horizontal="left" vertical="center" wrapText="1"/>
    </xf>
    <xf numFmtId="0" fontId="0" fillId="0" borderId="5" xfId="0" applyBorder="1" applyAlignment="1">
      <alignment wrapText="1"/>
    </xf>
    <xf numFmtId="0" fontId="3" fillId="0" borderId="42" xfId="0" applyFont="1" applyBorder="1" applyAlignment="1">
      <alignment horizontal="left" vertical="top" wrapText="1"/>
    </xf>
    <xf numFmtId="0" fontId="10" fillId="3" borderId="42" xfId="0" applyFont="1" applyFill="1" applyBorder="1" applyAlignment="1" applyProtection="1">
      <alignment horizontal="center" vertical="center" wrapText="1"/>
      <protection locked="0"/>
    </xf>
    <xf numFmtId="0" fontId="0" fillId="0" borderId="13" xfId="0" applyBorder="1" applyAlignment="1" applyProtection="1">
      <alignment wrapText="1"/>
      <protection locked="0"/>
    </xf>
    <xf numFmtId="0" fontId="26" fillId="3" borderId="42"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6" fillId="3" borderId="75" xfId="0"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0" fillId="11" borderId="42" xfId="0" applyFont="1" applyFill="1" applyBorder="1" applyAlignment="1" applyProtection="1">
      <alignment horizontal="center" vertical="center" wrapText="1" shrinkToFit="1"/>
    </xf>
    <xf numFmtId="0" fontId="0" fillId="0" borderId="13" xfId="0" applyBorder="1" applyAlignment="1">
      <alignment horizontal="center" vertical="center" wrapText="1"/>
    </xf>
    <xf numFmtId="0" fontId="32" fillId="12" borderId="35"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64" xfId="0" applyFont="1" applyBorder="1" applyAlignment="1">
      <alignment horizontal="center" vertical="center" wrapText="1"/>
    </xf>
    <xf numFmtId="0" fontId="10" fillId="12" borderId="41" xfId="0" applyFont="1" applyFill="1" applyBorder="1" applyAlignment="1">
      <alignment horizontal="center" vertical="center" wrapText="1"/>
    </xf>
    <xf numFmtId="0" fontId="0" fillId="0" borderId="21" xfId="0" applyBorder="1" applyAlignment="1">
      <alignment horizontal="center" vertical="center" wrapText="1"/>
    </xf>
    <xf numFmtId="0" fontId="10" fillId="12" borderId="42" xfId="0" applyFont="1" applyFill="1" applyBorder="1" applyAlignment="1">
      <alignment horizontal="center" vertical="center" wrapText="1"/>
    </xf>
    <xf numFmtId="0" fontId="0" fillId="0" borderId="40" xfId="0" applyBorder="1" applyAlignment="1">
      <alignment horizontal="center" vertical="center" wrapText="1"/>
    </xf>
    <xf numFmtId="0" fontId="11" fillId="12" borderId="42" xfId="0" applyFont="1" applyFill="1" applyBorder="1" applyAlignment="1">
      <alignment horizontal="center" vertical="center" wrapText="1"/>
    </xf>
    <xf numFmtId="0" fontId="10" fillId="12" borderId="75" xfId="0" applyFont="1" applyFill="1" applyBorder="1" applyAlignment="1">
      <alignment horizontal="center" vertical="center" wrapText="1"/>
    </xf>
    <xf numFmtId="0" fontId="0" fillId="0" borderId="67" xfId="0" applyBorder="1" applyAlignment="1">
      <alignment horizontal="center" vertical="center" wrapText="1"/>
    </xf>
    <xf numFmtId="0" fontId="26" fillId="0" borderId="19" xfId="0" applyFont="1" applyBorder="1" applyAlignment="1">
      <alignment vertical="center"/>
    </xf>
    <xf numFmtId="0" fontId="0" fillId="0" borderId="17" xfId="0" applyBorder="1"/>
    <xf numFmtId="0" fontId="0" fillId="0" borderId="5" xfId="0" applyBorder="1"/>
    <xf numFmtId="0" fontId="3" fillId="0" borderId="16" xfId="0" applyFont="1" applyBorder="1" applyAlignment="1">
      <alignment horizontal="left" vertical="top" wrapText="1"/>
    </xf>
    <xf numFmtId="0" fontId="0" fillId="0" borderId="18" xfId="0" applyBorder="1" applyAlignment="1">
      <alignment vertical="top"/>
    </xf>
    <xf numFmtId="0" fontId="0" fillId="0" borderId="13" xfId="0" applyBorder="1" applyAlignment="1">
      <alignment vertical="top"/>
    </xf>
    <xf numFmtId="0" fontId="10" fillId="3" borderId="16" xfId="0" applyFont="1" applyFill="1" applyBorder="1" applyAlignment="1" applyProtection="1">
      <alignment horizontal="center" vertical="center" wrapText="1"/>
      <protection locked="0"/>
    </xf>
    <xf numFmtId="0" fontId="0" fillId="0" borderId="18" xfId="0" applyBorder="1" applyProtection="1">
      <protection locked="0"/>
    </xf>
    <xf numFmtId="0" fontId="0" fillId="0" borderId="13" xfId="0" applyBorder="1" applyProtection="1">
      <protection locked="0"/>
    </xf>
    <xf numFmtId="0" fontId="26" fillId="3" borderId="16"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6" fillId="3" borderId="20" xfId="0" applyFont="1" applyFill="1"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10" fillId="5" borderId="16" xfId="0" applyFont="1" applyFill="1" applyBorder="1" applyAlignment="1" applyProtection="1">
      <alignment horizontal="center" vertical="center" wrapText="1" shrinkToFit="1"/>
    </xf>
    <xf numFmtId="0" fontId="0" fillId="0" borderId="18" xfId="0" applyBorder="1" applyAlignment="1">
      <alignment horizontal="center" vertical="center" wrapText="1" shrinkToFit="1"/>
    </xf>
    <xf numFmtId="0" fontId="0" fillId="0" borderId="13" xfId="0" applyBorder="1" applyAlignment="1">
      <alignment horizontal="center" vertical="center" wrapText="1" shrinkToFit="1"/>
    </xf>
    <xf numFmtId="49" fontId="26" fillId="0" borderId="19" xfId="0" applyNumberFormat="1" applyFont="1" applyBorder="1" applyAlignment="1">
      <alignment horizontal="left" vertical="center" wrapText="1"/>
    </xf>
    <xf numFmtId="0" fontId="0" fillId="0" borderId="17" xfId="0" applyBorder="1" applyAlignment="1">
      <alignment wrapText="1"/>
    </xf>
    <xf numFmtId="0" fontId="3" fillId="0" borderId="16" xfId="0" applyFont="1" applyBorder="1" applyAlignment="1">
      <alignment vertical="top" wrapText="1"/>
    </xf>
    <xf numFmtId="0" fontId="0" fillId="0" borderId="18" xfId="0" applyBorder="1" applyAlignment="1" applyProtection="1">
      <alignment wrapText="1"/>
      <protection locked="0"/>
    </xf>
    <xf numFmtId="49" fontId="26" fillId="0" borderId="41" xfId="0" applyNumberFormat="1" applyFont="1" applyBorder="1" applyAlignment="1">
      <alignment vertical="center" wrapText="1"/>
    </xf>
    <xf numFmtId="0" fontId="10" fillId="5" borderId="42" xfId="0" applyFont="1" applyFill="1" applyBorder="1" applyAlignment="1" applyProtection="1">
      <alignment horizontal="center" vertical="center" wrapText="1" shrinkToFit="1"/>
    </xf>
    <xf numFmtId="0" fontId="0" fillId="0" borderId="40" xfId="0" applyBorder="1" applyAlignment="1">
      <alignment vertical="top" wrapText="1"/>
    </xf>
    <xf numFmtId="0" fontId="0" fillId="0" borderId="40" xfId="0" applyBorder="1" applyAlignment="1" applyProtection="1">
      <alignment wrapText="1"/>
      <protection locked="0"/>
    </xf>
    <xf numFmtId="0" fontId="0" fillId="0" borderId="40" xfId="0"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40" xfId="0" applyBorder="1" applyAlignment="1">
      <alignment horizontal="center" vertical="center" wrapText="1" shrinkToFit="1"/>
    </xf>
    <xf numFmtId="0" fontId="0" fillId="0" borderId="21" xfId="0" applyBorder="1" applyAlignment="1">
      <alignment wrapText="1"/>
    </xf>
    <xf numFmtId="0" fontId="53" fillId="0" borderId="0" xfId="0" applyFont="1" applyAlignment="1">
      <alignment horizontal="center" wrapText="1"/>
    </xf>
    <xf numFmtId="0" fontId="16" fillId="0" borderId="0" xfId="0" applyFont="1" applyAlignment="1">
      <alignment horizontal="center"/>
    </xf>
    <xf numFmtId="0" fontId="15" fillId="0" borderId="0" xfId="0" applyFont="1" applyAlignment="1">
      <alignment horizontal="center" wrapText="1"/>
    </xf>
    <xf numFmtId="176" fontId="15" fillId="0" borderId="0" xfId="0" applyNumberFormat="1" applyFont="1" applyAlignment="1">
      <alignment horizontal="center" wrapText="1"/>
    </xf>
    <xf numFmtId="0" fontId="0" fillId="0" borderId="0" xfId="0" applyAlignment="1">
      <alignment horizontal="center" wrapText="1"/>
    </xf>
    <xf numFmtId="0" fontId="10" fillId="0" borderId="38" xfId="0" applyFont="1" applyBorder="1" applyAlignment="1" applyProtection="1">
      <alignment horizontal="left" vertical="top" wrapText="1"/>
      <protection locked="0"/>
    </xf>
    <xf numFmtId="0" fontId="0" fillId="0" borderId="39" xfId="0" applyBorder="1" applyAlignment="1">
      <alignment horizontal="left" vertical="top" wrapText="1"/>
    </xf>
    <xf numFmtId="0" fontId="0" fillId="0" borderId="51" xfId="0" applyBorder="1" applyAlignment="1">
      <alignment horizontal="left" vertical="top" wrapText="1"/>
    </xf>
    <xf numFmtId="0" fontId="47" fillId="0" borderId="4" xfId="0" applyFont="1" applyBorder="1" applyAlignment="1">
      <alignment vertical="center" wrapText="1"/>
    </xf>
    <xf numFmtId="0" fontId="47" fillId="0" borderId="7" xfId="0" applyFont="1" applyBorder="1" applyAlignment="1">
      <alignment vertical="center" wrapText="1"/>
    </xf>
    <xf numFmtId="0" fontId="10" fillId="3" borderId="52" xfId="0" applyFont="1" applyFill="1"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0" fillId="3" borderId="39"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10" fillId="0" borderId="26" xfId="0" applyFont="1" applyBorder="1" applyAlignment="1">
      <alignment vertical="center" wrapText="1"/>
    </xf>
    <xf numFmtId="0" fontId="0" fillId="0" borderId="27" xfId="0" applyBorder="1" applyAlignment="1">
      <alignment vertical="center" wrapText="1"/>
    </xf>
    <xf numFmtId="0" fontId="10" fillId="0" borderId="0" xfId="0" applyFont="1" applyProtection="1">
      <protection locked="0"/>
    </xf>
    <xf numFmtId="0" fontId="26" fillId="0" borderId="19" xfId="0" applyFont="1" applyBorder="1" applyAlignment="1">
      <alignment horizontal="left" vertical="center"/>
    </xf>
    <xf numFmtId="0" fontId="0" fillId="0" borderId="17" xfId="0" applyBorder="1" applyAlignment="1"/>
    <xf numFmtId="0" fontId="0" fillId="0" borderId="5" xfId="0" applyBorder="1" applyAlignment="1"/>
    <xf numFmtId="0" fontId="0" fillId="0" borderId="18" xfId="0" applyBorder="1" applyAlignment="1" applyProtection="1">
      <protection locked="0"/>
    </xf>
    <xf numFmtId="0" fontId="0" fillId="0" borderId="13" xfId="0" applyBorder="1" applyAlignment="1" applyProtection="1">
      <protection locked="0"/>
    </xf>
    <xf numFmtId="0" fontId="0" fillId="0" borderId="64" xfId="0" applyBorder="1" applyAlignment="1">
      <alignment horizontal="center" vertical="center" wrapText="1"/>
    </xf>
    <xf numFmtId="0" fontId="19" fillId="12" borderId="42" xfId="0" applyFont="1" applyFill="1" applyBorder="1" applyAlignment="1">
      <alignment horizontal="center" vertical="center" wrapText="1"/>
    </xf>
    <xf numFmtId="0" fontId="10" fillId="0" borderId="4" xfId="0" applyFont="1"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10" fillId="3" borderId="22" xfId="0" applyFont="1"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10" fillId="0" borderId="22" xfId="0" applyFont="1"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0" fontId="10" fillId="0" borderId="37" xfId="0" applyFont="1"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10" fillId="0" borderId="38" xfId="0" applyFont="1" applyBorder="1" applyAlignment="1">
      <alignment vertical="top" wrapText="1"/>
    </xf>
    <xf numFmtId="0" fontId="0" fillId="0" borderId="39" xfId="0" applyBorder="1" applyAlignment="1">
      <alignment vertical="top" wrapText="1"/>
    </xf>
    <xf numFmtId="0" fontId="0" fillId="0" borderId="51" xfId="0" applyBorder="1" applyAlignment="1">
      <alignment vertical="top" wrapText="1"/>
    </xf>
    <xf numFmtId="0" fontId="18" fillId="0" borderId="39" xfId="0" applyFont="1" applyBorder="1" applyAlignment="1">
      <alignment vertical="center"/>
    </xf>
    <xf numFmtId="0" fontId="13" fillId="0" borderId="37" xfId="0" applyFont="1" applyBorder="1" applyAlignment="1">
      <alignment horizontal="left" vertical="top" wrapText="1"/>
    </xf>
    <xf numFmtId="0" fontId="13" fillId="0" borderId="0" xfId="0" applyFont="1" applyAlignment="1">
      <alignment wrapText="1"/>
    </xf>
    <xf numFmtId="0" fontId="10" fillId="0" borderId="0" xfId="0" applyFont="1" applyAlignment="1">
      <alignment horizontal="left"/>
    </xf>
    <xf numFmtId="0" fontId="10" fillId="0" borderId="42" xfId="0" applyFont="1" applyBorder="1" applyAlignment="1">
      <alignment horizontal="center" vertical="center" wrapText="1" shrinkToFit="1"/>
    </xf>
    <xf numFmtId="0" fontId="0" fillId="0" borderId="18" xfId="0" applyBorder="1" applyAlignment="1">
      <alignment wrapText="1"/>
    </xf>
    <xf numFmtId="0" fontId="0" fillId="0" borderId="13" xfId="0" applyBorder="1" applyAlignment="1">
      <alignment wrapText="1"/>
    </xf>
    <xf numFmtId="0" fontId="10" fillId="0" borderId="16" xfId="0" applyFont="1" applyBorder="1" applyAlignment="1">
      <alignment horizontal="center" vertical="center" wrapText="1" shrinkToFit="1"/>
    </xf>
    <xf numFmtId="0" fontId="0" fillId="0" borderId="40" xfId="0" applyBorder="1" applyAlignment="1">
      <alignment wrapText="1"/>
    </xf>
    <xf numFmtId="0" fontId="0" fillId="0" borderId="18" xfId="0" applyBorder="1" applyAlignment="1"/>
    <xf numFmtId="0" fontId="0" fillId="0" borderId="13" xfId="0" applyBorder="1" applyAlignment="1"/>
    <xf numFmtId="0" fontId="12" fillId="12" borderId="42" xfId="0" applyFont="1" applyFill="1" applyBorder="1" applyAlignment="1">
      <alignment horizontal="center" vertical="center" wrapText="1"/>
    </xf>
    <xf numFmtId="0" fontId="10" fillId="3" borderId="63" xfId="0" applyFont="1" applyFill="1" applyBorder="1" applyAlignment="1" applyProtection="1">
      <alignment horizontal="left" vertical="top" wrapText="1"/>
      <protection locked="0"/>
    </xf>
    <xf numFmtId="0" fontId="15" fillId="0" borderId="0" xfId="0" applyFont="1" applyAlignment="1" applyProtection="1">
      <alignment horizontal="center" wrapText="1"/>
      <protection locked="0"/>
    </xf>
    <xf numFmtId="0" fontId="10" fillId="0" borderId="8" xfId="0" applyFont="1" applyBorder="1" applyAlignment="1">
      <alignment horizontal="left" vertical="top" wrapText="1"/>
    </xf>
    <xf numFmtId="0" fontId="10" fillId="0" borderId="24" xfId="0" applyFont="1" applyBorder="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0" borderId="59" xfId="0" applyFont="1" applyBorder="1" applyAlignment="1">
      <alignment horizontal="left" vertical="top" wrapText="1"/>
    </xf>
    <xf numFmtId="0" fontId="10" fillId="0" borderId="6" xfId="0" applyFont="1" applyBorder="1" applyAlignment="1">
      <alignment horizontal="left" vertical="top" wrapText="1"/>
    </xf>
    <xf numFmtId="0" fontId="10" fillId="0" borderId="60"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51" xfId="0" applyFont="1" applyBorder="1" applyAlignment="1">
      <alignment horizontal="left" vertical="top" wrapText="1"/>
    </xf>
    <xf numFmtId="0" fontId="18" fillId="0" borderId="39" xfId="0" applyFont="1" applyBorder="1" applyAlignment="1">
      <alignment vertical="center" wrapText="1"/>
    </xf>
    <xf numFmtId="0" fontId="10" fillId="0" borderId="61" xfId="0" applyFont="1" applyBorder="1" applyAlignment="1">
      <alignment horizontal="left" vertical="top" wrapText="1"/>
    </xf>
    <xf numFmtId="0" fontId="10" fillId="0" borderId="46" xfId="0" applyFont="1" applyBorder="1" applyAlignment="1">
      <alignment horizontal="left" vertical="top" wrapText="1"/>
    </xf>
    <xf numFmtId="0" fontId="10" fillId="0" borderId="50" xfId="0" applyFont="1" applyBorder="1" applyAlignment="1">
      <alignment horizontal="left" vertical="top" wrapText="1"/>
    </xf>
    <xf numFmtId="0" fontId="0" fillId="0" borderId="39"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10" fillId="0" borderId="0" xfId="0" applyFont="1" applyAlignment="1">
      <alignment wrapText="1"/>
    </xf>
    <xf numFmtId="0" fontId="10" fillId="3" borderId="59"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60" xfId="0" applyFont="1" applyFill="1" applyBorder="1" applyAlignment="1" applyProtection="1">
      <alignment horizontal="left" vertical="top" wrapText="1"/>
      <protection locked="0"/>
    </xf>
    <xf numFmtId="0" fontId="10" fillId="2" borderId="52" xfId="0" applyFont="1" applyFill="1" applyBorder="1" applyAlignment="1">
      <alignment horizontal="center"/>
    </xf>
    <xf numFmtId="0" fontId="10" fillId="2" borderId="48" xfId="0" applyFont="1" applyFill="1" applyBorder="1" applyAlignment="1">
      <alignment horizontal="center"/>
    </xf>
    <xf numFmtId="0" fontId="10" fillId="2" borderId="33" xfId="0" applyFont="1" applyFill="1" applyBorder="1" applyAlignment="1">
      <alignment horizontal="center"/>
    </xf>
    <xf numFmtId="0" fontId="10" fillId="2" borderId="46" xfId="0" applyFont="1" applyFill="1" applyBorder="1" applyAlignment="1">
      <alignment horizontal="center"/>
    </xf>
    <xf numFmtId="0" fontId="10" fillId="2" borderId="50" xfId="0" applyFont="1" applyFill="1" applyBorder="1" applyAlignment="1">
      <alignment horizontal="center"/>
    </xf>
    <xf numFmtId="0" fontId="3" fillId="0" borderId="16" xfId="0" applyFont="1" applyBorder="1" applyAlignment="1">
      <alignment horizontal="left" vertical="center" wrapText="1"/>
    </xf>
    <xf numFmtId="0" fontId="27" fillId="0" borderId="0" xfId="0" applyFont="1" applyAlignment="1">
      <alignment horizontal="left" vertical="top" wrapText="1"/>
    </xf>
    <xf numFmtId="0" fontId="27" fillId="0" borderId="45" xfId="0" applyFont="1" applyBorder="1" applyAlignment="1">
      <alignment horizontal="left" vertical="top" wrapText="1"/>
    </xf>
    <xf numFmtId="0" fontId="25" fillId="0" borderId="39" xfId="0" applyFont="1" applyBorder="1" applyAlignment="1">
      <alignment vertical="center" wrapText="1"/>
    </xf>
    <xf numFmtId="0" fontId="10" fillId="0" borderId="52" xfId="0" applyFont="1" applyBorder="1" applyAlignment="1">
      <alignment horizontal="left" vertical="top" wrapText="1"/>
    </xf>
    <xf numFmtId="0" fontId="27" fillId="0" borderId="48" xfId="0" applyFont="1" applyBorder="1" applyAlignment="1">
      <alignment horizontal="left" vertical="top" wrapText="1"/>
    </xf>
    <xf numFmtId="0" fontId="27" fillId="0" borderId="33" xfId="0" applyFont="1" applyBorder="1" applyAlignment="1">
      <alignment horizontal="left" vertical="top" wrapText="1"/>
    </xf>
    <xf numFmtId="0" fontId="10" fillId="0" borderId="38" xfId="0" applyFont="1" applyBorder="1" applyAlignment="1">
      <alignment vertical="center" wrapText="1"/>
    </xf>
    <xf numFmtId="0" fontId="27" fillId="0" borderId="39" xfId="0" applyFont="1" applyBorder="1" applyAlignment="1">
      <alignment vertical="center" wrapText="1"/>
    </xf>
    <xf numFmtId="0" fontId="27" fillId="0" borderId="51" xfId="0" applyFont="1" applyBorder="1" applyAlignment="1">
      <alignment vertical="center" wrapText="1"/>
    </xf>
    <xf numFmtId="0" fontId="10" fillId="0" borderId="62" xfId="0" applyFont="1" applyBorder="1" applyAlignment="1">
      <alignment horizontal="left" vertical="top" wrapText="1"/>
    </xf>
    <xf numFmtId="0" fontId="10" fillId="0" borderId="48" xfId="0" applyFont="1" applyBorder="1" applyAlignment="1">
      <alignment horizontal="center"/>
    </xf>
    <xf numFmtId="0" fontId="10" fillId="3" borderId="35" xfId="0" applyFont="1" applyFill="1"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10" fillId="3" borderId="55"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3" borderId="55"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63" xfId="0" applyFont="1" applyBorder="1" applyAlignment="1">
      <alignment horizontal="left" vertical="top" wrapText="1"/>
    </xf>
    <xf numFmtId="0" fontId="10" fillId="0" borderId="53" xfId="0" applyFont="1" applyBorder="1" applyAlignment="1">
      <alignment horizontal="left" vertical="top" wrapText="1"/>
    </xf>
    <xf numFmtId="0" fontId="10" fillId="0" borderId="54" xfId="0" applyFont="1"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46" xfId="0" applyBorder="1" applyAlignment="1">
      <alignment horizontal="left" vertical="top" wrapText="1"/>
    </xf>
    <xf numFmtId="0" fontId="0" fillId="0" borderId="50" xfId="0" applyBorder="1" applyAlignment="1">
      <alignment horizontal="left" vertical="top" wrapText="1"/>
    </xf>
    <xf numFmtId="0" fontId="17" fillId="0" borderId="36" xfId="0" applyFont="1" applyBorder="1" applyAlignment="1" applyProtection="1">
      <alignment vertical="top" wrapText="1"/>
      <protection locked="0"/>
    </xf>
    <xf numFmtId="0" fontId="17" fillId="0" borderId="65" xfId="0" applyFont="1" applyBorder="1" applyAlignment="1" applyProtection="1">
      <alignment vertical="top"/>
      <protection locked="0"/>
    </xf>
    <xf numFmtId="0" fontId="17" fillId="0" borderId="34" xfId="0" applyFont="1" applyBorder="1" applyAlignment="1" applyProtection="1">
      <alignment vertical="top"/>
      <protection locked="0"/>
    </xf>
    <xf numFmtId="0" fontId="27" fillId="0" borderId="6" xfId="0" applyFont="1" applyBorder="1" applyAlignment="1" applyProtection="1">
      <alignment horizontal="left" vertical="top" wrapText="1"/>
      <protection locked="0"/>
    </xf>
    <xf numFmtId="0" fontId="27" fillId="0" borderId="60" xfId="0" applyFont="1" applyBorder="1" applyAlignment="1" applyProtection="1">
      <alignment horizontal="left" vertical="top" wrapText="1"/>
      <protection locked="0"/>
    </xf>
    <xf numFmtId="0" fontId="27" fillId="3" borderId="0" xfId="0" applyFont="1" applyFill="1" applyAlignment="1" applyProtection="1">
      <alignment horizontal="left" vertical="top" wrapText="1"/>
      <protection locked="0"/>
    </xf>
    <xf numFmtId="0" fontId="27" fillId="3" borderId="45" xfId="0" applyFont="1" applyFill="1" applyBorder="1" applyAlignment="1" applyProtection="1">
      <alignment horizontal="left" vertical="top" wrapText="1"/>
      <protection locked="0"/>
    </xf>
    <xf numFmtId="0" fontId="27" fillId="3" borderId="39" xfId="0" applyFont="1" applyFill="1" applyBorder="1" applyAlignment="1" applyProtection="1">
      <alignment horizontal="left" vertical="top" wrapText="1"/>
      <protection locked="0"/>
    </xf>
    <xf numFmtId="0" fontId="27" fillId="3" borderId="51" xfId="0"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10" fillId="0" borderId="0" xfId="0" applyFont="1" applyAlignment="1">
      <alignment vertical="center"/>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FF"/>
      <color rgb="FFE5FFFF"/>
      <color rgb="FFA7FFFF"/>
      <color rgb="FFFFFF00"/>
      <color rgb="FF339966"/>
      <color rgb="FFFFCC00"/>
      <color rgb="FF99CCFF"/>
      <color rgb="FFFFA48F"/>
      <color rgb="FF0000FF"/>
      <color rgb="FFFF8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1"/>
  <sheetViews>
    <sheetView tabSelected="1" zoomScale="120" zoomScaleNormal="120" zoomScaleSheetLayoutView="130" workbookViewId="0"/>
  </sheetViews>
  <sheetFormatPr defaultColWidth="9" defaultRowHeight="14"/>
  <cols>
    <col min="1" max="1" width="80.25" style="1" customWidth="1"/>
    <col min="2" max="2" width="9" style="96"/>
    <col min="3" max="3" width="9" style="1"/>
    <col min="4" max="4" width="9.75" style="1" customWidth="1"/>
    <col min="5" max="5" width="9.58203125" style="1" customWidth="1"/>
    <col min="6" max="16384" width="9" style="1"/>
  </cols>
  <sheetData>
    <row r="1" spans="1:2" ht="14.5" thickBot="1">
      <c r="A1" s="13" t="s">
        <v>662</v>
      </c>
    </row>
    <row r="2" spans="1:2" ht="116.5" customHeight="1" thickBot="1">
      <c r="A2" s="184" t="s">
        <v>672</v>
      </c>
    </row>
    <row r="3" spans="1:2" ht="42.75" customHeight="1">
      <c r="A3" s="50" t="s">
        <v>673</v>
      </c>
    </row>
    <row r="4" spans="1:2" ht="19">
      <c r="A4" s="179" t="s">
        <v>471</v>
      </c>
    </row>
    <row r="5" spans="1:2">
      <c r="A5" s="138" t="s">
        <v>473</v>
      </c>
    </row>
    <row r="6" spans="1:2" ht="27.75" customHeight="1">
      <c r="A6" s="50" t="s">
        <v>329</v>
      </c>
    </row>
    <row r="7" spans="1:2" ht="56.25" customHeight="1">
      <c r="A7" s="131" t="s">
        <v>433</v>
      </c>
    </row>
    <row r="8" spans="1:2">
      <c r="A8" s="138" t="s">
        <v>476</v>
      </c>
    </row>
    <row r="9" spans="1:2">
      <c r="A9" s="138" t="s">
        <v>330</v>
      </c>
    </row>
    <row r="10" spans="1:2">
      <c r="A10" s="138" t="s">
        <v>478</v>
      </c>
    </row>
    <row r="11" spans="1:2">
      <c r="A11" s="50" t="s">
        <v>331</v>
      </c>
    </row>
    <row r="12" spans="1:2" ht="17.25" customHeight="1">
      <c r="A12" s="50" t="s">
        <v>479</v>
      </c>
    </row>
    <row r="13" spans="1:2">
      <c r="A13" s="97"/>
    </row>
    <row r="14" spans="1:2" ht="19">
      <c r="A14" s="179" t="s">
        <v>470</v>
      </c>
    </row>
    <row r="15" spans="1:2" s="97" customFormat="1" ht="63.75" customHeight="1">
      <c r="A15" s="131" t="s">
        <v>480</v>
      </c>
      <c r="B15" s="96"/>
    </row>
    <row r="16" spans="1:2" s="97" customFormat="1" ht="13">
      <c r="B16" s="96"/>
    </row>
    <row r="17" spans="1:4" ht="19">
      <c r="A17" s="179" t="s">
        <v>472</v>
      </c>
    </row>
    <row r="18" spans="1:4" s="97" customFormat="1" ht="12.75" customHeight="1">
      <c r="A18" s="155" t="s">
        <v>38</v>
      </c>
      <c r="B18" s="96"/>
    </row>
    <row r="19" spans="1:4" s="97" customFormat="1" ht="56.25" customHeight="1">
      <c r="A19" s="131" t="s">
        <v>474</v>
      </c>
      <c r="B19" s="96"/>
      <c r="D19" s="151"/>
    </row>
    <row r="20" spans="1:4" s="97" customFormat="1" ht="56.25" customHeight="1">
      <c r="A20" s="131" t="s">
        <v>37</v>
      </c>
      <c r="B20" s="96"/>
      <c r="D20" s="151"/>
    </row>
    <row r="21" spans="1:4" s="97" customFormat="1" ht="14.25" customHeight="1">
      <c r="A21" s="155" t="s">
        <v>41</v>
      </c>
      <c r="B21" s="96"/>
      <c r="D21" s="151"/>
    </row>
    <row r="22" spans="1:4" s="97" customFormat="1" ht="14.25" customHeight="1">
      <c r="A22" s="131" t="s">
        <v>475</v>
      </c>
      <c r="B22" s="96"/>
      <c r="D22" s="151"/>
    </row>
    <row r="23" spans="1:4" s="97" customFormat="1" ht="14.25" customHeight="1">
      <c r="A23" s="156" t="s">
        <v>39</v>
      </c>
      <c r="B23" s="96"/>
      <c r="D23" s="151"/>
    </row>
    <row r="24" spans="1:4" s="97" customFormat="1" ht="101.5" customHeight="1">
      <c r="A24" s="157" t="s">
        <v>674</v>
      </c>
      <c r="B24" s="96"/>
      <c r="D24" s="151"/>
    </row>
    <row r="25" spans="1:4" s="97" customFormat="1" ht="17" customHeight="1">
      <c r="A25" s="453" t="s">
        <v>675</v>
      </c>
      <c r="B25" s="96"/>
      <c r="D25" s="151"/>
    </row>
    <row r="26" spans="1:4" s="97" customFormat="1" ht="17.25" customHeight="1">
      <c r="A26" s="156" t="s">
        <v>40</v>
      </c>
      <c r="B26" s="96"/>
      <c r="D26" s="151"/>
    </row>
    <row r="27" spans="1:4">
      <c r="A27" s="22"/>
    </row>
    <row r="28" spans="1:4" ht="20" customHeight="1">
      <c r="A28" s="180" t="s">
        <v>519</v>
      </c>
    </row>
    <row r="29" spans="1:4">
      <c r="A29" s="131" t="s">
        <v>520</v>
      </c>
    </row>
    <row r="30" spans="1:4" ht="160.5" customHeight="1">
      <c r="A30" s="132" t="s">
        <v>608</v>
      </c>
    </row>
    <row r="31" spans="1:4" ht="9.75" customHeight="1"/>
    <row r="32" spans="1:4">
      <c r="A32" s="25" t="s">
        <v>456</v>
      </c>
    </row>
    <row r="33" spans="1:2" ht="15" customHeight="1">
      <c r="A33" s="24" t="s">
        <v>44</v>
      </c>
    </row>
    <row r="34" spans="1:2" ht="5.25" customHeight="1">
      <c r="A34" s="24"/>
    </row>
    <row r="35" spans="1:2" ht="6.75" customHeight="1">
      <c r="A35" s="20"/>
    </row>
    <row r="36" spans="1:2">
      <c r="A36" s="25" t="s">
        <v>42</v>
      </c>
    </row>
    <row r="37" spans="1:2" ht="28.5" customHeight="1">
      <c r="A37" s="24" t="s">
        <v>596</v>
      </c>
    </row>
    <row r="38" spans="1:2" ht="26.25" customHeight="1">
      <c r="A38" s="24" t="s">
        <v>457</v>
      </c>
    </row>
    <row r="39" spans="1:2" ht="51" customHeight="1">
      <c r="A39" s="132" t="s">
        <v>521</v>
      </c>
      <c r="B39" s="98"/>
    </row>
    <row r="40" spans="1:2">
      <c r="A40" s="24" t="s">
        <v>388</v>
      </c>
      <c r="B40" s="98"/>
    </row>
    <row r="41" spans="1:2" ht="27" customHeight="1">
      <c r="A41" s="132" t="s">
        <v>36</v>
      </c>
      <c r="B41" s="98"/>
    </row>
    <row r="42" spans="1:2" ht="5" customHeight="1">
      <c r="A42" s="254"/>
      <c r="B42" s="98"/>
    </row>
    <row r="43" spans="1:2">
      <c r="A43" s="20"/>
    </row>
    <row r="44" spans="1:2">
      <c r="A44" s="25" t="s">
        <v>43</v>
      </c>
    </row>
    <row r="45" spans="1:2" s="455" customFormat="1" ht="28" customHeight="1">
      <c r="A45" s="470" t="s">
        <v>661</v>
      </c>
      <c r="B45" s="454"/>
    </row>
    <row r="46" spans="1:2" ht="29.25" customHeight="1">
      <c r="A46" s="24" t="s">
        <v>496</v>
      </c>
    </row>
    <row r="47" spans="1:2" ht="65.25" customHeight="1">
      <c r="A47" s="24" t="s">
        <v>451</v>
      </c>
    </row>
    <row r="48" spans="1:2">
      <c r="A48" s="132" t="s">
        <v>477</v>
      </c>
    </row>
    <row r="49" spans="1:1" ht="10.5" customHeight="1">
      <c r="A49" s="21"/>
    </row>
    <row r="50" spans="1:1" ht="15" customHeight="1">
      <c r="A50" s="24" t="s">
        <v>450</v>
      </c>
    </row>
    <row r="51" spans="1:1">
      <c r="A51" s="24" t="s">
        <v>314</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39997558519241921"/>
  </sheetPr>
  <dimension ref="A1:D27"/>
  <sheetViews>
    <sheetView view="pageBreakPreview" zoomScale="110" zoomScaleNormal="100" zoomScaleSheetLayoutView="110" workbookViewId="0"/>
  </sheetViews>
  <sheetFormatPr defaultColWidth="8.58203125" defaultRowHeight="14"/>
  <cols>
    <col min="1" max="1" width="21.5" style="79" customWidth="1"/>
    <col min="2" max="4" width="30.58203125" style="1" customWidth="1"/>
    <col min="5" max="16384" width="8.58203125" style="1"/>
  </cols>
  <sheetData>
    <row r="1" spans="1:4" ht="60" customHeight="1" thickBot="1">
      <c r="A1" s="309" t="str">
        <f ca="1">IF(ISBLANK(INDIRECT("基本事項!E2")),"「基本事項」ワークシートで審査種類を選択してください",INDIRECT("基本事項!E2"))</f>
        <v/>
      </c>
      <c r="B1" s="530" t="s">
        <v>665</v>
      </c>
      <c r="C1" s="531"/>
      <c r="D1" s="531"/>
    </row>
    <row r="2" spans="1:4" ht="150" customHeight="1">
      <c r="A2" s="532" t="s">
        <v>293</v>
      </c>
      <c r="B2" s="532"/>
      <c r="C2" s="532"/>
      <c r="D2" s="532"/>
    </row>
    <row r="3" spans="1:4" ht="75" customHeight="1">
      <c r="A3" s="533" t="s">
        <v>294</v>
      </c>
      <c r="B3" s="533"/>
      <c r="C3" s="533"/>
      <c r="D3" s="533"/>
    </row>
    <row r="4" spans="1:4" ht="27.25" customHeight="1">
      <c r="A4" s="534" t="s">
        <v>403</v>
      </c>
      <c r="B4" s="534"/>
      <c r="C4" s="534"/>
      <c r="D4" s="534"/>
    </row>
    <row r="5" spans="1:4" ht="159.5" customHeight="1">
      <c r="A5" s="64"/>
      <c r="B5" s="63"/>
    </row>
    <row r="6" spans="1:4" ht="14.5" thickBot="1"/>
    <row r="7" spans="1:4" s="68" customFormat="1" ht="19.5" customHeight="1">
      <c r="A7" s="67" t="s">
        <v>434</v>
      </c>
      <c r="B7" s="535" t="str">
        <f ca="1">IF(ISBLANK(INDIRECT("基本事項!B2")),"「基本事項」ワークシートで審査種類を選択してください",INDIRECT("基本事項!B2"))</f>
        <v>「基本事項」ワークシートで審査種類を選択してください</v>
      </c>
      <c r="C7" s="535"/>
      <c r="D7" s="536"/>
    </row>
    <row r="8" spans="1:4" s="68" customFormat="1" ht="19.5" customHeight="1">
      <c r="A8" s="69" t="s">
        <v>435</v>
      </c>
      <c r="B8" s="528" t="str">
        <f ca="1">IF(ISBLANK(INDIRECT("基本事項!B6")),"「基本事項」ワークシートでプログラム名（和文）を記入してください",INDIRECT("基本事項!B6"))</f>
        <v>「基本事項」ワークシートでプログラム名（和文）を記入してください</v>
      </c>
      <c r="C8" s="528"/>
      <c r="D8" s="529"/>
    </row>
    <row r="9" spans="1:4" s="68" customFormat="1" ht="39.75" customHeight="1">
      <c r="A9" s="69" t="s">
        <v>436</v>
      </c>
      <c r="B9" s="528" t="str">
        <f ca="1">IF(ISBLANK(INDIRECT("基本事項!B7")),"「基本事項」ワークシートでプログラム運営組織名を記入してください",INDIRECT("基本事項!B7"))</f>
        <v>「基本事項」ワークシートでプログラム運営組織名を記入してください</v>
      </c>
      <c r="C9" s="528"/>
      <c r="D9" s="529"/>
    </row>
    <row r="10" spans="1:4" s="68" customFormat="1" ht="18" customHeight="1">
      <c r="A10" s="69" t="s">
        <v>593</v>
      </c>
      <c r="B10" s="528" t="str">
        <f ca="1">IF(ISBLANK(INDIRECT("基本事項!B9")),"「基本事項」ワークシートで認定種別を記入してください",INDIRECT("基本事項!B9"))</f>
        <v>「基本事項」ワークシートで認定種別を記入してください</v>
      </c>
      <c r="C10" s="528"/>
      <c r="D10" s="529"/>
    </row>
    <row r="11" spans="1:4" s="68" customFormat="1" ht="19.5" customHeight="1">
      <c r="A11" s="69" t="s">
        <v>437</v>
      </c>
      <c r="B11" s="528" t="str">
        <f ca="1">IF(ISBLANK(INDIRECT("基本事項!B10")),"「基本事項」ワークシートで認定分野を記入してください",INDIRECT("基本事項!B10"))</f>
        <v>「基本事項」ワークシートで認定分野を記入してください</v>
      </c>
      <c r="C11" s="528"/>
      <c r="D11" s="529"/>
    </row>
    <row r="12" spans="1:4" s="68" customFormat="1" ht="19.5" customHeight="1">
      <c r="A12" s="69" t="s">
        <v>438</v>
      </c>
      <c r="B12" s="528" t="str">
        <f ca="1">IF(ISBLANK(INDIRECT("基本事項!B11")),"「基本事項」ワークシートで審査チーム派遣機関名を記入してください",INDIRECT("基本事項!B11"))</f>
        <v>「基本事項」ワークシートで審査チーム派遣機関名を記入してください</v>
      </c>
      <c r="C12" s="528"/>
      <c r="D12" s="529"/>
    </row>
    <row r="13" spans="1:4" s="68" customFormat="1" ht="19.5" customHeight="1">
      <c r="A13" s="69" t="s">
        <v>439</v>
      </c>
      <c r="B13" s="537" t="str">
        <f ca="1">IF(ISBLANK(INDIRECT("基本事項!B41")),"「基本事項」ワークシートで実地審査実施日を記入してください",INDIRECT("基本事項!B41"))</f>
        <v>「基本事項」ワークシートで実地審査実施日を記入してください</v>
      </c>
      <c r="C13" s="538"/>
      <c r="D13" s="539"/>
    </row>
    <row r="14" spans="1:4" s="68" customFormat="1" ht="19.5" customHeight="1" thickBot="1">
      <c r="A14" s="70" t="s">
        <v>440</v>
      </c>
      <c r="B14" s="544" t="str">
        <f ca="1">IF(ISBLANK(INDIRECT("基本事項!C42")),"「基本事項」ワークシートでプログラム点検書（実地審査最終面談時）の作成者氏名を記入してください",INDIRECT("基本事項!C42"))</f>
        <v>「基本事項」ワークシートでプログラム点検書（実地審査最終面談時）の作成者氏名を記入してください</v>
      </c>
      <c r="C14" s="544"/>
      <c r="D14" s="545"/>
    </row>
    <row r="15" spans="1:4" ht="3.75" customHeight="1">
      <c r="A15" s="80"/>
      <c r="B15" s="65"/>
    </row>
    <row r="16" spans="1:4" ht="54.75" customHeight="1" thickBot="1">
      <c r="A16" s="490" t="str">
        <f ca="1">IF(OR((INDIRECT("基本事項!B2")=""),(INDIRECT("基本事項!B2")="　")),"下記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下記への記入が必要","■「新規審査かつ審査年度前年度からの認定希望」に該当しないため、下記への記入不要")))</f>
        <v>下記への記入が必要かどうかを表示するために、「基本事項」シートの審査種類を選択してください！！！</v>
      </c>
      <c r="B16" s="490"/>
      <c r="C16" s="490"/>
      <c r="D16" s="490"/>
    </row>
    <row r="17" spans="1:4" ht="66" customHeight="1">
      <c r="A17" s="540" t="s">
        <v>400</v>
      </c>
      <c r="B17" s="535" t="s">
        <v>666</v>
      </c>
      <c r="C17" s="535"/>
      <c r="D17" s="456"/>
    </row>
    <row r="18" spans="1:4" ht="39.75" customHeight="1">
      <c r="A18" s="541"/>
      <c r="B18" s="546" t="s">
        <v>667</v>
      </c>
      <c r="C18" s="464" t="s">
        <v>668</v>
      </c>
      <c r="D18" s="205"/>
    </row>
    <row r="19" spans="1:4" ht="69" customHeight="1">
      <c r="A19" s="541"/>
      <c r="B19" s="547"/>
      <c r="C19" s="464" t="s">
        <v>669</v>
      </c>
      <c r="D19" s="205"/>
    </row>
    <row r="20" spans="1:4" ht="69" customHeight="1" thickBot="1">
      <c r="A20" s="542"/>
      <c r="B20" s="543" t="s">
        <v>15</v>
      </c>
      <c r="C20" s="499"/>
      <c r="D20" s="500"/>
    </row>
    <row r="21" spans="1:4" ht="37.5" customHeight="1"/>
    <row r="22" spans="1:4">
      <c r="A22" s="1" t="s">
        <v>495</v>
      </c>
    </row>
    <row r="23" spans="1:4" s="447" customFormat="1">
      <c r="A23" s="463" t="s">
        <v>650</v>
      </c>
    </row>
    <row r="27" spans="1:4">
      <c r="A27" s="80"/>
      <c r="B27" s="66"/>
    </row>
  </sheetData>
  <sheetProtection sheet="1" formatCells="0" formatRows="0"/>
  <mergeCells count="17">
    <mergeCell ref="B12:D12"/>
    <mergeCell ref="B13:D13"/>
    <mergeCell ref="A17:A20"/>
    <mergeCell ref="B20:D20"/>
    <mergeCell ref="B14:D14"/>
    <mergeCell ref="B17:C17"/>
    <mergeCell ref="B18:B19"/>
    <mergeCell ref="A16:D16"/>
    <mergeCell ref="B11:D11"/>
    <mergeCell ref="B1:D1"/>
    <mergeCell ref="B8:D8"/>
    <mergeCell ref="B9:D9"/>
    <mergeCell ref="A2:D2"/>
    <mergeCell ref="A3:D3"/>
    <mergeCell ref="A4:D4"/>
    <mergeCell ref="B7:D7"/>
    <mergeCell ref="B10:D10"/>
  </mergeCells>
  <phoneticPr fontId="2"/>
  <conditionalFormatting sqref="A17:D20">
    <cfRule type="expression" dxfId="4" priority="1" stopIfTrue="1">
      <formula>AND(INDIRECT("基本事項!B2")&lt;&gt;"",INDIRECT("基本事項!B2")&lt;&gt;"新規審査(審査年度の前年度からの認定を希望)")</formula>
    </cfRule>
  </conditionalFormatting>
  <dataValidations count="3">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D17" xr:uid="{00000000-0002-0000-0800-000000000000}">
      <formula1>"（審査チームの確認結果）,① ○,① ×"</formula1>
    </dataValidation>
    <dataValidation type="list" allowBlank="1" showInputMessage="1" showErrorMessage="1" prompt="全員が目標を達成した場合は○を、達成していない修了生がいた場合は×を選んでください。" sqref="D18" xr:uid="{00000000-0002-0000-0800-000001000000}">
      <formula1>"（審査チームの確認結果）,②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D19" xr:uid="{00000000-0002-0000-0800-000002000000}">
      <formula1>"（審査チームの確認結果）,③ ○,③ ×"</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rowBreaks count="1" manualBreakCount="1">
    <brk id="15" max="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CE14-E59B-4365-B029-4D57FAFE6077}">
  <sheetPr codeName="Sheet11">
    <tabColor theme="5" tint="0.39997558519241921"/>
    <pageSetUpPr fitToPage="1"/>
  </sheetPr>
  <dimension ref="A1:J35"/>
  <sheetViews>
    <sheetView showZeros="0" zoomScale="90" zoomScaleNormal="90" zoomScaleSheetLayoutView="80" workbookViewId="0">
      <pane ySplit="3" topLeftCell="A4" activePane="bottomLeft" state="frozen"/>
      <selection pane="bottomLeft"/>
    </sheetView>
  </sheetViews>
  <sheetFormatPr defaultColWidth="13" defaultRowHeight="14"/>
  <cols>
    <col min="1" max="1" width="8.5" style="345" customWidth="1"/>
    <col min="2" max="2" width="36.25" style="345" customWidth="1"/>
    <col min="3" max="3" width="6.1640625" style="345" customWidth="1"/>
    <col min="4" max="7" width="3.83203125" style="81" customWidth="1"/>
    <col min="8" max="8" width="3.58203125" style="345" customWidth="1"/>
    <col min="9" max="9" width="59.08203125" style="345" customWidth="1"/>
    <col min="10" max="10" width="54" style="345" customWidth="1"/>
    <col min="11" max="11" width="1.5" style="345" customWidth="1"/>
    <col min="12" max="12" width="41.83203125" style="345" customWidth="1"/>
    <col min="13" max="16384" width="13" style="345"/>
  </cols>
  <sheetData>
    <row r="1" spans="1:10" ht="33" customHeight="1" thickBot="1">
      <c r="A1" s="68" t="str">
        <f ca="1">IF(ISBLANK(INDIRECT("基本事項!B2")),"「基本事項」ワークシートで審査種類を選択してください",CONCATENATE("審査結果と指摘事項：", INDIRECT("基本事項!B2")))</f>
        <v>「基本事項」ワークシートで審査種類を選択してください</v>
      </c>
      <c r="B1" s="68"/>
      <c r="C1" s="458"/>
      <c r="D1" s="458"/>
      <c r="E1" s="458"/>
      <c r="F1" s="458"/>
      <c r="G1" s="458"/>
      <c r="H1" s="458"/>
      <c r="I1" s="459" t="s">
        <v>623</v>
      </c>
      <c r="J1" s="458"/>
    </row>
    <row r="2" spans="1:10" ht="18.5" customHeight="1">
      <c r="A2" s="562" t="s">
        <v>120</v>
      </c>
      <c r="B2" s="564" t="s">
        <v>382</v>
      </c>
      <c r="C2" s="559" t="s">
        <v>640</v>
      </c>
      <c r="D2" s="560"/>
      <c r="E2" s="561"/>
      <c r="F2" s="559" t="s">
        <v>645</v>
      </c>
      <c r="G2" s="561"/>
      <c r="H2" s="566" t="s">
        <v>313</v>
      </c>
      <c r="I2" s="564" t="s">
        <v>620</v>
      </c>
      <c r="J2" s="567" t="s">
        <v>576</v>
      </c>
    </row>
    <row r="3" spans="1:10" s="439" customFormat="1" ht="14.5" thickBot="1">
      <c r="A3" s="563"/>
      <c r="B3" s="565"/>
      <c r="C3" s="444" t="s">
        <v>642</v>
      </c>
      <c r="D3" s="444" t="s">
        <v>646</v>
      </c>
      <c r="E3" s="444" t="s">
        <v>647</v>
      </c>
      <c r="F3" s="444" t="s">
        <v>646</v>
      </c>
      <c r="G3" s="444" t="s">
        <v>647</v>
      </c>
      <c r="H3" s="565"/>
      <c r="I3" s="565"/>
      <c r="J3" s="568"/>
    </row>
    <row r="4" spans="1:10" s="68" customFormat="1" ht="36" customHeight="1" thickBot="1">
      <c r="A4" s="301">
        <v>1</v>
      </c>
      <c r="B4" s="133" t="s">
        <v>396</v>
      </c>
      <c r="C4" s="443">
        <v>1</v>
      </c>
      <c r="D4" s="351">
        <f>審査項目と前回審査の結果!$C$4</f>
        <v>0</v>
      </c>
      <c r="E4" s="351">
        <f>審査項目と前回審査の結果!$D$4</f>
        <v>0</v>
      </c>
      <c r="F4" s="351">
        <f>審査項目と前回審査の結果!$H$4</f>
        <v>0</v>
      </c>
      <c r="G4" s="351">
        <f>審査項目と前回審査の結果!$I$4</f>
        <v>0</v>
      </c>
      <c r="H4" s="130"/>
      <c r="I4" s="310"/>
      <c r="J4" s="147"/>
    </row>
    <row r="5" spans="1:10" ht="105" customHeight="1">
      <c r="A5" s="182" t="s">
        <v>577</v>
      </c>
      <c r="B5" s="293" t="s">
        <v>578</v>
      </c>
      <c r="C5" s="352" t="s">
        <v>101</v>
      </c>
      <c r="D5" s="353">
        <f>審査項目と前回審査の結果!$C$5</f>
        <v>0</v>
      </c>
      <c r="E5" s="353">
        <f>審査項目と前回審査の結果!$D$5</f>
        <v>0</v>
      </c>
      <c r="F5" s="353">
        <f>審査項目と前回審査の結果!$H$5</f>
        <v>0</v>
      </c>
      <c r="G5" s="353">
        <f>審査項目と前回審査の結果!$I$5</f>
        <v>0</v>
      </c>
      <c r="H5" s="224"/>
      <c r="I5" s="311"/>
      <c r="J5" s="312"/>
    </row>
    <row r="6" spans="1:10" ht="162" customHeight="1" thickBot="1">
      <c r="A6" s="183" t="s">
        <v>579</v>
      </c>
      <c r="B6" s="440" t="s">
        <v>580</v>
      </c>
      <c r="C6" s="354" t="s">
        <v>49</v>
      </c>
      <c r="D6" s="355">
        <f>審査項目と前回審査の結果!$C$6</f>
        <v>0</v>
      </c>
      <c r="E6" s="355">
        <f>審査項目と前回審査の結果!$D$6</f>
        <v>0</v>
      </c>
      <c r="F6" s="376">
        <f>審査項目と前回審査の結果!$H$6</f>
        <v>0</v>
      </c>
      <c r="G6" s="376">
        <f>審査項目と前回審査の結果!$I$6</f>
        <v>0</v>
      </c>
      <c r="H6" s="224"/>
      <c r="I6" s="313"/>
      <c r="J6" s="312"/>
    </row>
    <row r="7" spans="1:10" ht="25.5" customHeight="1" thickBot="1">
      <c r="A7" s="301">
        <v>2</v>
      </c>
      <c r="B7" s="133" t="s">
        <v>397</v>
      </c>
      <c r="C7" s="443">
        <v>2</v>
      </c>
      <c r="D7" s="351">
        <f>審査項目と前回審査の結果!$C$7</f>
        <v>0</v>
      </c>
      <c r="E7" s="351">
        <f>審査項目と前回審査の結果!$D$7</f>
        <v>0</v>
      </c>
      <c r="F7" s="351">
        <f>審査項目と前回審査の結果!$H$7</f>
        <v>0</v>
      </c>
      <c r="G7" s="351">
        <f>審査項目と前回審査の結果!$I$7</f>
        <v>0</v>
      </c>
      <c r="H7" s="130"/>
      <c r="I7" s="310"/>
      <c r="J7" s="147"/>
    </row>
    <row r="8" spans="1:10" ht="86.5" customHeight="1">
      <c r="A8" s="548" t="s">
        <v>581</v>
      </c>
      <c r="B8" s="550" t="s">
        <v>582</v>
      </c>
      <c r="C8" s="356" t="s">
        <v>166</v>
      </c>
      <c r="D8" s="357">
        <f>審査項目と前回審査の結果!$C$9</f>
        <v>0</v>
      </c>
      <c r="E8" s="358">
        <f>審査項目と前回審査の結果!$D$9</f>
        <v>0</v>
      </c>
      <c r="F8" s="557">
        <f>審査項目と前回審査の結果!$H$8</f>
        <v>0</v>
      </c>
      <c r="G8" s="557">
        <f>審査項目と前回審査の結果!$I$8</f>
        <v>0</v>
      </c>
      <c r="H8" s="551"/>
      <c r="I8" s="553"/>
      <c r="J8" s="555"/>
    </row>
    <row r="9" spans="1:10" ht="86.5" customHeight="1">
      <c r="A9" s="549"/>
      <c r="B9" s="514"/>
      <c r="C9" s="359" t="s">
        <v>168</v>
      </c>
      <c r="D9" s="360">
        <f>審査項目と前回審査の結果!$C$10</f>
        <v>0</v>
      </c>
      <c r="E9" s="361">
        <f>審査項目と前回審査の結果!$D$10</f>
        <v>0</v>
      </c>
      <c r="F9" s="558" t="str">
        <f>IF(審査項目と前回審査の結果!$H$7="","",審査項目と前回審査の結果!$H$7)</f>
        <v/>
      </c>
      <c r="G9" s="558" t="str">
        <f>IF(審査項目と前回審査の結果!$I$7="","",審査項目と前回審査の結果!$I$7)</f>
        <v/>
      </c>
      <c r="H9" s="552"/>
      <c r="I9" s="554"/>
      <c r="J9" s="556"/>
    </row>
    <row r="10" spans="1:10" ht="52.5" customHeight="1">
      <c r="A10" s="585" t="s">
        <v>278</v>
      </c>
      <c r="B10" s="587" t="s">
        <v>583</v>
      </c>
      <c r="C10" s="362" t="s">
        <v>172</v>
      </c>
      <c r="D10" s="355">
        <f>審査項目と前回審査の結果!$C$12</f>
        <v>0</v>
      </c>
      <c r="E10" s="355">
        <f>審査項目と前回審査の結果!$D$12</f>
        <v>0</v>
      </c>
      <c r="F10" s="582">
        <f>審査項目と前回審査の結果!$H$9</f>
        <v>0</v>
      </c>
      <c r="G10" s="582">
        <f>審査項目と前回審査の結果!$I$9</f>
        <v>0</v>
      </c>
      <c r="H10" s="575"/>
      <c r="I10" s="578"/>
      <c r="J10" s="580"/>
    </row>
    <row r="11" spans="1:10" ht="52.5" customHeight="1">
      <c r="A11" s="586"/>
      <c r="B11" s="513"/>
      <c r="C11" s="363" t="s">
        <v>174</v>
      </c>
      <c r="D11" s="364">
        <f>審査項目と前回審査の結果!$C$13</f>
        <v>0</v>
      </c>
      <c r="E11" s="364">
        <f>審査項目と前回審査の結果!$D$13</f>
        <v>0</v>
      </c>
      <c r="F11" s="583"/>
      <c r="G11" s="583"/>
      <c r="H11" s="588"/>
      <c r="I11" s="579"/>
      <c r="J11" s="581"/>
    </row>
    <row r="12" spans="1:10" ht="52.5" customHeight="1">
      <c r="A12" s="549"/>
      <c r="B12" s="514"/>
      <c r="C12" s="365" t="s">
        <v>176</v>
      </c>
      <c r="D12" s="366">
        <f>審査項目と前回審査の結果!$C$14</f>
        <v>0</v>
      </c>
      <c r="E12" s="366">
        <f>審査項目と前回審査の結果!$D$14</f>
        <v>0</v>
      </c>
      <c r="F12" s="584"/>
      <c r="G12" s="584"/>
      <c r="H12" s="552"/>
      <c r="I12" s="554"/>
      <c r="J12" s="556"/>
    </row>
    <row r="13" spans="1:10" ht="45" customHeight="1">
      <c r="A13" s="569" t="s">
        <v>279</v>
      </c>
      <c r="B13" s="572" t="s">
        <v>584</v>
      </c>
      <c r="C13" s="367" t="s">
        <v>180</v>
      </c>
      <c r="D13" s="368">
        <f>審査項目と前回審査の結果!$C$16</f>
        <v>0</v>
      </c>
      <c r="E13" s="368">
        <f>審査項目と前回審査の結果!$D$16</f>
        <v>0</v>
      </c>
      <c r="F13" s="582">
        <f>審査項目と前回審査の結果!$H$10</f>
        <v>0</v>
      </c>
      <c r="G13" s="582">
        <f>審査項目と前回審査の結果!$I$10</f>
        <v>0</v>
      </c>
      <c r="H13" s="575"/>
      <c r="I13" s="578"/>
      <c r="J13" s="580"/>
    </row>
    <row r="14" spans="1:10" ht="45" customHeight="1">
      <c r="A14" s="570"/>
      <c r="B14" s="573"/>
      <c r="C14" s="369" t="s">
        <v>182</v>
      </c>
      <c r="D14" s="370">
        <f>審査項目と前回審査の結果!$C$17</f>
        <v>0</v>
      </c>
      <c r="E14" s="370">
        <f>審査項目と前回審査の結果!$D$17</f>
        <v>0</v>
      </c>
      <c r="F14" s="583"/>
      <c r="G14" s="583"/>
      <c r="H14" s="576"/>
      <c r="I14" s="579"/>
      <c r="J14" s="581"/>
    </row>
    <row r="15" spans="1:10" ht="45" customHeight="1">
      <c r="A15" s="570"/>
      <c r="B15" s="573"/>
      <c r="C15" s="371" t="s">
        <v>184</v>
      </c>
      <c r="D15" s="372">
        <f>審査項目と前回審査の結果!$C$18</f>
        <v>0</v>
      </c>
      <c r="E15" s="372">
        <f>審査項目と前回審査の結果!$D$18</f>
        <v>0</v>
      </c>
      <c r="F15" s="583"/>
      <c r="G15" s="583"/>
      <c r="H15" s="576"/>
      <c r="I15" s="579"/>
      <c r="J15" s="581"/>
    </row>
    <row r="16" spans="1:10" ht="45" customHeight="1">
      <c r="A16" s="571"/>
      <c r="B16" s="574"/>
      <c r="C16" s="373" t="s">
        <v>186</v>
      </c>
      <c r="D16" s="366">
        <f>審査項目と前回審査の結果!$C$19</f>
        <v>0</v>
      </c>
      <c r="E16" s="366">
        <f>審査項目と前回審査の結果!$D$19</f>
        <v>0</v>
      </c>
      <c r="F16" s="584"/>
      <c r="G16" s="584"/>
      <c r="H16" s="577"/>
      <c r="I16" s="554"/>
      <c r="J16" s="556"/>
    </row>
    <row r="17" spans="1:10" ht="33.5" customHeight="1">
      <c r="A17" s="569" t="s">
        <v>281</v>
      </c>
      <c r="B17" s="572" t="s">
        <v>585</v>
      </c>
      <c r="C17" s="354" t="s">
        <v>190</v>
      </c>
      <c r="D17" s="355">
        <f>審査項目と前回審査の結果!$C$21</f>
        <v>0</v>
      </c>
      <c r="E17" s="355">
        <f>審査項目と前回審査の結果!$D$21</f>
        <v>0</v>
      </c>
      <c r="F17" s="582">
        <f>審査項目と前回審査の結果!$H$11</f>
        <v>0</v>
      </c>
      <c r="G17" s="582">
        <f>審査項目と前回審査の結果!$I$11</f>
        <v>0</v>
      </c>
      <c r="H17" s="575"/>
      <c r="I17" s="578"/>
      <c r="J17" s="580"/>
    </row>
    <row r="18" spans="1:10" ht="33.5" customHeight="1">
      <c r="A18" s="570"/>
      <c r="B18" s="573"/>
      <c r="C18" s="374" t="s">
        <v>194</v>
      </c>
      <c r="D18" s="364">
        <f>審査項目と前回審査の結果!$C$22</f>
        <v>0</v>
      </c>
      <c r="E18" s="364">
        <f>審査項目と前回審査の結果!$D$22</f>
        <v>0</v>
      </c>
      <c r="F18" s="583"/>
      <c r="G18" s="583"/>
      <c r="H18" s="576"/>
      <c r="I18" s="579"/>
      <c r="J18" s="581"/>
    </row>
    <row r="19" spans="1:10" ht="33.5" customHeight="1">
      <c r="A19" s="570"/>
      <c r="B19" s="573"/>
      <c r="C19" s="374" t="s">
        <v>198</v>
      </c>
      <c r="D19" s="364">
        <f>審査項目と前回審査の結果!$C$23</f>
        <v>0</v>
      </c>
      <c r="E19" s="364">
        <f>審査項目と前回審査の結果!$D$23</f>
        <v>0</v>
      </c>
      <c r="F19" s="583"/>
      <c r="G19" s="583"/>
      <c r="H19" s="576"/>
      <c r="I19" s="579"/>
      <c r="J19" s="581"/>
    </row>
    <row r="20" spans="1:10" ht="33.5" customHeight="1">
      <c r="A20" s="571"/>
      <c r="B20" s="574"/>
      <c r="C20" s="352" t="s">
        <v>200</v>
      </c>
      <c r="D20" s="366">
        <f>審査項目と前回審査の結果!$C$24</f>
        <v>0</v>
      </c>
      <c r="E20" s="366">
        <f>審査項目と前回審査の結果!$D$24</f>
        <v>0</v>
      </c>
      <c r="F20" s="584"/>
      <c r="G20" s="584"/>
      <c r="H20" s="577"/>
      <c r="I20" s="554"/>
      <c r="J20" s="556"/>
    </row>
    <row r="21" spans="1:10" ht="68" customHeight="1">
      <c r="A21" s="585" t="s">
        <v>283</v>
      </c>
      <c r="B21" s="572" t="s">
        <v>586</v>
      </c>
      <c r="C21" s="367" t="s">
        <v>223</v>
      </c>
      <c r="D21" s="368">
        <f>審査項目と前回審査の結果!$C$26</f>
        <v>0</v>
      </c>
      <c r="E21" s="368">
        <f>審査項目と前回審査の結果!$D$26</f>
        <v>0</v>
      </c>
      <c r="F21" s="582">
        <f>審査項目と前回審査の結果!$H$12</f>
        <v>0</v>
      </c>
      <c r="G21" s="582">
        <f>審査項目と前回審査の結果!$I$12</f>
        <v>0</v>
      </c>
      <c r="H21" s="575"/>
      <c r="I21" s="578"/>
      <c r="J21" s="580"/>
    </row>
    <row r="22" spans="1:10" ht="68" customHeight="1" thickBot="1">
      <c r="A22" s="596"/>
      <c r="B22" s="591"/>
      <c r="C22" s="375" t="s">
        <v>229</v>
      </c>
      <c r="D22" s="376">
        <f>審査項目と前回審査の結果!$C$27</f>
        <v>0</v>
      </c>
      <c r="E22" s="376">
        <f>審査項目と前回審査の結果!$D$27</f>
        <v>0</v>
      </c>
      <c r="F22" s="595"/>
      <c r="G22" s="595"/>
      <c r="H22" s="592"/>
      <c r="I22" s="593"/>
      <c r="J22" s="594"/>
    </row>
    <row r="23" spans="1:10" s="68" customFormat="1" ht="27.75" customHeight="1" thickBot="1">
      <c r="A23" s="128" t="s">
        <v>280</v>
      </c>
      <c r="B23" s="133" t="s">
        <v>398</v>
      </c>
      <c r="C23" s="443">
        <v>3</v>
      </c>
      <c r="D23" s="351">
        <f>審査項目と前回審査の結果!$C$28</f>
        <v>0</v>
      </c>
      <c r="E23" s="351">
        <f>審査項目と前回審査の結果!$D$28</f>
        <v>0</v>
      </c>
      <c r="F23" s="351">
        <f>審査項目と前回審査の結果!$H$13</f>
        <v>0</v>
      </c>
      <c r="G23" s="351">
        <f>審査項目と前回審査の結果!$I$13</f>
        <v>0</v>
      </c>
      <c r="H23" s="130"/>
      <c r="I23" s="310"/>
      <c r="J23" s="147"/>
    </row>
    <row r="24" spans="1:10" ht="38.5" customHeight="1">
      <c r="A24" s="548" t="s">
        <v>62</v>
      </c>
      <c r="B24" s="550" t="s">
        <v>551</v>
      </c>
      <c r="C24" s="375" t="s">
        <v>235</v>
      </c>
      <c r="D24" s="355">
        <f>審査項目と前回審査の結果!$C$29</f>
        <v>0</v>
      </c>
      <c r="E24" s="355">
        <f>審査項目と前回審査の結果!$D$29</f>
        <v>0</v>
      </c>
      <c r="F24" s="590">
        <f>審査項目と前回審査の結果!$H$14</f>
        <v>0</v>
      </c>
      <c r="G24" s="590">
        <f>審査項目と前回審査の結果!$I$14</f>
        <v>0</v>
      </c>
      <c r="H24" s="551"/>
      <c r="I24" s="553"/>
      <c r="J24" s="555"/>
    </row>
    <row r="25" spans="1:10" ht="38.5" customHeight="1">
      <c r="A25" s="586"/>
      <c r="B25" s="513"/>
      <c r="C25" s="374" t="s">
        <v>242</v>
      </c>
      <c r="D25" s="364">
        <f>審査項目と前回審査の結果!$C$30</f>
        <v>0</v>
      </c>
      <c r="E25" s="364">
        <f>審査項目と前回審査の結果!$D$30</f>
        <v>0</v>
      </c>
      <c r="F25" s="583"/>
      <c r="G25" s="583"/>
      <c r="H25" s="588"/>
      <c r="I25" s="579"/>
      <c r="J25" s="581"/>
    </row>
    <row r="26" spans="1:10" ht="38.5" customHeight="1">
      <c r="A26" s="586"/>
      <c r="B26" s="513"/>
      <c r="C26" s="374" t="s">
        <v>246</v>
      </c>
      <c r="D26" s="364">
        <f>審査項目と前回審査の結果!$C$31</f>
        <v>0</v>
      </c>
      <c r="E26" s="364">
        <f>審査項目と前回審査の結果!$D$31</f>
        <v>0</v>
      </c>
      <c r="F26" s="583"/>
      <c r="G26" s="583"/>
      <c r="H26" s="588"/>
      <c r="I26" s="579"/>
      <c r="J26" s="581"/>
    </row>
    <row r="27" spans="1:10" ht="38.5" customHeight="1">
      <c r="A27" s="549"/>
      <c r="B27" s="514"/>
      <c r="C27" s="352" t="s">
        <v>250</v>
      </c>
      <c r="D27" s="366">
        <f>審査項目と前回審査の結果!$C$32</f>
        <v>0</v>
      </c>
      <c r="E27" s="366">
        <f>審査項目と前回審査の結果!$D$32</f>
        <v>0</v>
      </c>
      <c r="F27" s="584"/>
      <c r="G27" s="584"/>
      <c r="H27" s="552"/>
      <c r="I27" s="554"/>
      <c r="J27" s="556"/>
    </row>
    <row r="28" spans="1:10" ht="97" customHeight="1" thickBot="1">
      <c r="A28" s="152" t="s">
        <v>98</v>
      </c>
      <c r="B28" s="296" t="s">
        <v>587</v>
      </c>
      <c r="C28" s="377" t="s">
        <v>252</v>
      </c>
      <c r="D28" s="378">
        <f>審査項目と前回審査の結果!$C$33</f>
        <v>0</v>
      </c>
      <c r="E28" s="378">
        <f>審査項目と前回審査の結果!$D$33</f>
        <v>0</v>
      </c>
      <c r="F28" s="366">
        <f>審査項目と前回審査の結果!$H$15</f>
        <v>0</v>
      </c>
      <c r="G28" s="366">
        <f>審査項目と前回審査の結果!$I$15</f>
        <v>0</v>
      </c>
      <c r="H28" s="224"/>
      <c r="I28" s="311"/>
      <c r="J28" s="312"/>
    </row>
    <row r="29" spans="1:10" ht="26.25" customHeight="1" thickBot="1">
      <c r="A29" s="298" t="s">
        <v>282</v>
      </c>
      <c r="B29" s="133" t="s">
        <v>399</v>
      </c>
      <c r="C29" s="443">
        <v>4</v>
      </c>
      <c r="D29" s="351">
        <f>審査項目と前回審査の結果!$C$34</f>
        <v>0</v>
      </c>
      <c r="E29" s="351">
        <f>審査項目と前回審査の結果!$D$34</f>
        <v>0</v>
      </c>
      <c r="F29" s="351">
        <f>審査項目と前回審査の結果!$H$16</f>
        <v>0</v>
      </c>
      <c r="G29" s="351">
        <f>審査項目と前回審査の結果!$I$16</f>
        <v>0</v>
      </c>
      <c r="H29" s="130"/>
      <c r="I29" s="310"/>
      <c r="J29" s="147"/>
    </row>
    <row r="30" spans="1:10" ht="45.5" customHeight="1">
      <c r="A30" s="589" t="s">
        <v>96</v>
      </c>
      <c r="B30" s="550" t="s">
        <v>553</v>
      </c>
      <c r="C30" s="354" t="s">
        <v>97</v>
      </c>
      <c r="D30" s="355">
        <f>審査項目と前回審査の結果!$C$36</f>
        <v>0</v>
      </c>
      <c r="E30" s="355">
        <f>審査項目と前回審査の結果!$D$36</f>
        <v>0</v>
      </c>
      <c r="F30" s="590">
        <f>審査項目と前回審査の結果!$H$17</f>
        <v>0</v>
      </c>
      <c r="G30" s="590">
        <f>審査項目と前回審査の結果!$I$17</f>
        <v>0</v>
      </c>
      <c r="H30" s="551"/>
      <c r="I30" s="553"/>
      <c r="J30" s="555"/>
    </row>
    <row r="31" spans="1:10" ht="45.5" customHeight="1">
      <c r="A31" s="586"/>
      <c r="B31" s="513"/>
      <c r="C31" s="374" t="s">
        <v>263</v>
      </c>
      <c r="D31" s="364">
        <f>審査項目と前回審査の結果!$C$37</f>
        <v>0</v>
      </c>
      <c r="E31" s="364">
        <f>審査項目と前回審査の結果!$D$37</f>
        <v>0</v>
      </c>
      <c r="F31" s="583"/>
      <c r="G31" s="583"/>
      <c r="H31" s="588"/>
      <c r="I31" s="579"/>
      <c r="J31" s="581"/>
    </row>
    <row r="32" spans="1:10" ht="45.5" customHeight="1">
      <c r="A32" s="549"/>
      <c r="B32" s="514"/>
      <c r="C32" s="375" t="s">
        <v>267</v>
      </c>
      <c r="D32" s="376">
        <f>審査項目と前回審査の結果!$C$38</f>
        <v>0</v>
      </c>
      <c r="E32" s="376">
        <f>審査項目と前回審査の結果!$D$38</f>
        <v>0</v>
      </c>
      <c r="F32" s="584"/>
      <c r="G32" s="584"/>
      <c r="H32" s="552"/>
      <c r="I32" s="554"/>
      <c r="J32" s="556"/>
    </row>
    <row r="33" spans="1:10" ht="58" customHeight="1" thickBot="1">
      <c r="A33" s="154" t="s">
        <v>295</v>
      </c>
      <c r="B33" s="297" t="s">
        <v>588</v>
      </c>
      <c r="C33" s="379">
        <v>4.2</v>
      </c>
      <c r="D33" s="380">
        <f>審査項目と前回審査の結果!$C$40</f>
        <v>0</v>
      </c>
      <c r="E33" s="380">
        <f>審査項目と前回審査の結果!$D$40</f>
        <v>0</v>
      </c>
      <c r="F33" s="380">
        <f>審査項目と前回審査の結果!$H$18</f>
        <v>0</v>
      </c>
      <c r="G33" s="380">
        <f>審査項目と前回審査の結果!$I$18</f>
        <v>0</v>
      </c>
      <c r="H33" s="225"/>
      <c r="I33" s="314"/>
      <c r="J33" s="445"/>
    </row>
    <row r="35" spans="1:10">
      <c r="A35" s="23"/>
    </row>
  </sheetData>
  <sheetProtection sheet="1" formatCells="0" formatColumns="0" formatRows="0" sort="0" autoFilter="0"/>
  <mergeCells count="56">
    <mergeCell ref="A21:A22"/>
    <mergeCell ref="A17:A20"/>
    <mergeCell ref="B17:B20"/>
    <mergeCell ref="H17:H20"/>
    <mergeCell ref="I17:I20"/>
    <mergeCell ref="J17:J20"/>
    <mergeCell ref="F17:F20"/>
    <mergeCell ref="G17:G20"/>
    <mergeCell ref="A24:A27"/>
    <mergeCell ref="B24:B27"/>
    <mergeCell ref="H24:H27"/>
    <mergeCell ref="I24:I27"/>
    <mergeCell ref="J24:J27"/>
    <mergeCell ref="F24:F27"/>
    <mergeCell ref="G24:G27"/>
    <mergeCell ref="B21:B22"/>
    <mergeCell ref="H21:H22"/>
    <mergeCell ref="I21:I22"/>
    <mergeCell ref="J21:J22"/>
    <mergeCell ref="F21:F22"/>
    <mergeCell ref="G21:G22"/>
    <mergeCell ref="A30:A32"/>
    <mergeCell ref="B30:B32"/>
    <mergeCell ref="H30:H32"/>
    <mergeCell ref="I30:I32"/>
    <mergeCell ref="J30:J32"/>
    <mergeCell ref="F30:F32"/>
    <mergeCell ref="G30:G32"/>
    <mergeCell ref="I2:I3"/>
    <mergeCell ref="J2:J3"/>
    <mergeCell ref="A13:A16"/>
    <mergeCell ref="B13:B16"/>
    <mergeCell ref="H13:H16"/>
    <mergeCell ref="I13:I16"/>
    <mergeCell ref="J13:J16"/>
    <mergeCell ref="F13:F16"/>
    <mergeCell ref="G13:G16"/>
    <mergeCell ref="A10:A12"/>
    <mergeCell ref="B10:B12"/>
    <mergeCell ref="H10:H12"/>
    <mergeCell ref="I10:I12"/>
    <mergeCell ref="J10:J12"/>
    <mergeCell ref="F10:F12"/>
    <mergeCell ref="G10:G12"/>
    <mergeCell ref="C2:E2"/>
    <mergeCell ref="F2:G2"/>
    <mergeCell ref="A2:A3"/>
    <mergeCell ref="B2:B3"/>
    <mergeCell ref="H2:H3"/>
    <mergeCell ref="A8:A9"/>
    <mergeCell ref="B8:B9"/>
    <mergeCell ref="H8:H9"/>
    <mergeCell ref="I8:I9"/>
    <mergeCell ref="J8:J9"/>
    <mergeCell ref="F8:F9"/>
    <mergeCell ref="G8:G9"/>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H29" xr:uid="{5B604AA2-5FBF-4D5F-A5F9-F1C7A480639C}">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H23" xr:uid="{5AC269F1-05F7-4BB7-AF71-4AB3E6570BB5}">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H7" xr:uid="{C3E9E67C-B1D6-4E2E-80B5-2451E71B9DC5}">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8 H21 H8 H10 H13 H17 H24 H30 H33" xr:uid="{00E1AF7E-E785-444C-946C-17526F9A47C0}">
      <formula1>"S,W,D,-"</formula1>
    </dataValidation>
    <dataValidation operator="equal" showInputMessage="1" showErrorMessage="1" sqref="B28 B10 A4:A7 A17 B21 D5:G6 D9 D8:G8 C10:C12 A13 B24 A30 A33 D10:E20 F17:G17 F10:G10 F13:G13 C21:E22 F21:G21 C24:E28 F28:G28 F24:G24 D30:E33 F30:G30 F33:G33" xr:uid="{AB971F10-5661-45EB-AF63-803E379B995A}"/>
    <dataValidation type="list" imeMode="off" allowBlank="1" showInputMessage="1" showErrorMessage="1" error="A,C,W,D,-のいずれか。" prompt="S，W，D（半角英字）のいずれか。_x000a_基準１の全点検項目のもっとも低い判定結果と同一の判定としてください。" sqref="H4" xr:uid="{83A17D0C-0A3D-4B7E-A760-3D6689E3024C}">
      <formula1>"S,W,D,-"</formula1>
    </dataValidation>
    <dataValidation type="textLength" imeMode="on" operator="greaterThanOrEqual" showErrorMessage="1" sqref="J5:J6 J28 J21 J8 J10 J13 J17 J24 J30 J33" xr:uid="{FF2C9CBE-FBE4-475F-9374-23910FB1F9DC}">
      <formula1>0</formula1>
    </dataValidation>
  </dataValidations>
  <printOptions horizontalCentered="1"/>
  <pageMargins left="0.59055118110236227" right="0.59055118110236227" top="0.78740157480314965" bottom="0.78740157480314965" header="0.51181102362204722" footer="0.31496062992125984"/>
  <pageSetup paperSize="9" scale="68" fitToHeight="50" orientation="landscape" r:id="rId1"/>
  <headerFooter alignWithMargins="0">
    <oddHeader>&amp;R&amp;8日本技術者教育認定基準（2019年度～）</oddHeader>
    <oddFooter>&amp;R&amp;8プログラム点検書（実地審査最終面談時）&amp;P/&amp;N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CC00"/>
  </sheetPr>
  <dimension ref="A1:H51"/>
  <sheetViews>
    <sheetView showZeros="0" view="pageBreakPreview" zoomScaleNormal="100" zoomScaleSheetLayoutView="100" workbookViewId="0">
      <selection activeCell="B1" sqref="B1"/>
    </sheetView>
  </sheetViews>
  <sheetFormatPr defaultColWidth="8.58203125" defaultRowHeight="14"/>
  <cols>
    <col min="1" max="1" width="1.75" style="7" customWidth="1"/>
    <col min="2" max="2" width="21" style="7" customWidth="1"/>
    <col min="3" max="3" width="21.58203125" style="7" customWidth="1"/>
    <col min="4" max="6" width="25.83203125" style="7" customWidth="1"/>
    <col min="7" max="16384" width="8.58203125" style="7"/>
  </cols>
  <sheetData>
    <row r="1" spans="1:6" ht="60" customHeight="1" thickBot="1">
      <c r="A1" s="8"/>
      <c r="B1" s="309" t="str">
        <f ca="1">IF(ISBLANK(INDIRECT("基本事項!E2")),"「基本事項」ワークシートで審査種類を選択してください",INDIRECT("基本事項!E2"))</f>
        <v/>
      </c>
      <c r="C1" s="530" t="s">
        <v>664</v>
      </c>
      <c r="D1" s="531"/>
      <c r="E1" s="531"/>
      <c r="F1" s="2"/>
    </row>
    <row r="2" spans="1:6" ht="205.5" customHeight="1">
      <c r="A2" s="1"/>
      <c r="B2" s="598" t="s">
        <v>490</v>
      </c>
      <c r="C2" s="598"/>
      <c r="D2" s="598"/>
      <c r="E2" s="598"/>
      <c r="F2" s="598"/>
    </row>
    <row r="3" spans="1:6" ht="75" customHeight="1">
      <c r="A3" s="1"/>
      <c r="B3" s="599" t="str">
        <f ca="1">CONCATENATE("プログラム名：",C12)</f>
        <v>プログラム名：「基本事項」でプログラム名を記入してください</v>
      </c>
      <c r="C3" s="599"/>
      <c r="D3" s="599"/>
      <c r="E3" s="599"/>
      <c r="F3" s="599"/>
    </row>
    <row r="4" spans="1:6" ht="75" customHeight="1">
      <c r="A4" s="1"/>
      <c r="B4" s="599" t="str">
        <f ca="1">CONCATENATE("(",C13," )")</f>
        <v>(「基本事項」でプログラム運営組織名を記入してください )</v>
      </c>
      <c r="C4" s="599"/>
      <c r="D4" s="599"/>
      <c r="E4" s="599"/>
      <c r="F4" s="599"/>
    </row>
    <row r="5" spans="1:6" ht="75" customHeight="1">
      <c r="A5" s="1"/>
      <c r="B5" s="599" t="str">
        <f ca="1">C14</f>
        <v>「基本事項」で認定種別を選択してください</v>
      </c>
      <c r="C5" s="601"/>
      <c r="D5" s="601"/>
      <c r="E5" s="601"/>
      <c r="F5" s="601"/>
    </row>
    <row r="6" spans="1:6" ht="42" customHeight="1">
      <c r="A6" s="1"/>
      <c r="B6" s="599" t="str">
        <f ca="1">C15</f>
        <v>「基本事項」で認定分野を選択してください</v>
      </c>
      <c r="C6" s="599"/>
      <c r="D6" s="599"/>
      <c r="E6" s="599"/>
      <c r="F6" s="599"/>
    </row>
    <row r="7" spans="1:6" ht="75" customHeight="1">
      <c r="A7" s="1"/>
      <c r="B7" s="597"/>
      <c r="C7" s="597"/>
      <c r="D7" s="597"/>
      <c r="E7" s="597"/>
      <c r="F7" s="597"/>
    </row>
    <row r="8" spans="1:6" ht="237" customHeight="1">
      <c r="A8" s="1"/>
      <c r="B8" s="599" t="str">
        <f ca="1">CONCATENATE("主審査員　",C20,"　（",D20,"）")</f>
        <v>主審査員　「基本事項」で主審査員氏名を記入してください　（「基本事項」で主審査員所属を記入してください）</v>
      </c>
      <c r="C8" s="599"/>
      <c r="D8" s="599"/>
      <c r="E8" s="599"/>
      <c r="F8" s="599"/>
    </row>
    <row r="9" spans="1:6" ht="75" customHeight="1">
      <c r="A9" s="1"/>
      <c r="B9" s="600" t="str">
        <f ca="1">C38</f>
        <v>「基本事項」でプログラム点検書（実地審査後）提出日を記入してください</v>
      </c>
      <c r="C9" s="600"/>
      <c r="D9" s="600"/>
      <c r="E9" s="600"/>
      <c r="F9" s="600"/>
    </row>
    <row r="10" spans="1:6" ht="19">
      <c r="A10" s="8"/>
      <c r="B10" s="60" t="s">
        <v>292</v>
      </c>
      <c r="C10" s="1"/>
      <c r="D10" s="1"/>
      <c r="E10" s="1"/>
      <c r="F10" s="1"/>
    </row>
    <row r="11" spans="1:6" ht="6.75" customHeight="1" thickBot="1">
      <c r="A11" s="1"/>
      <c r="B11" s="1"/>
      <c r="C11" s="1"/>
      <c r="D11" s="1"/>
      <c r="E11" s="1"/>
      <c r="F11" s="1"/>
    </row>
    <row r="12" spans="1:6" s="82" customFormat="1">
      <c r="A12" s="68"/>
      <c r="B12" s="67" t="s">
        <v>435</v>
      </c>
      <c r="C12" s="535" t="str">
        <f ca="1">IF(ISBLANK(INDIRECT("基本事項!B6")),"「基本事項」でプログラム名を記入してください",INDIRECT("基本事項!B6"))</f>
        <v>「基本事項」でプログラム名を記入してください</v>
      </c>
      <c r="D12" s="535"/>
      <c r="E12" s="535"/>
      <c r="F12" s="536"/>
    </row>
    <row r="13" spans="1:6" s="82" customFormat="1" ht="28">
      <c r="A13" s="68"/>
      <c r="B13" s="69" t="s">
        <v>436</v>
      </c>
      <c r="C13" s="528" t="str">
        <f ca="1">IF(ISBLANK(INDIRECT("基本事項!B7")),"「基本事項」でプログラム運営組織名を記入してください",INDIRECT("基本事項!B7"))</f>
        <v>「基本事項」でプログラム運営組織名を記入してください</v>
      </c>
      <c r="D13" s="528"/>
      <c r="E13" s="528"/>
      <c r="F13" s="529"/>
    </row>
    <row r="14" spans="1:6" s="82" customFormat="1">
      <c r="A14" s="68"/>
      <c r="B14" s="69" t="s">
        <v>593</v>
      </c>
      <c r="C14" s="528" t="str">
        <f ca="1">IF(ISBLANK(INDIRECT("基本事項!B9")),"「基本事項」で認定種別を選択してください",INDIRECT("基本事項!B9"))</f>
        <v>「基本事項」で認定種別を選択してください</v>
      </c>
      <c r="D14" s="528"/>
      <c r="E14" s="528"/>
      <c r="F14" s="529"/>
    </row>
    <row r="15" spans="1:6" s="82" customFormat="1" ht="16.5" customHeight="1">
      <c r="A15" s="68"/>
      <c r="B15" s="69" t="s">
        <v>437</v>
      </c>
      <c r="C15" s="528" t="str">
        <f ca="1">IF(ISBLANK(INDIRECT("基本事項!B10")),"「基本事項」で認定分野を選択してください",INDIRECT("基本事項!B10"))</f>
        <v>「基本事項」で認定分野を選択してください</v>
      </c>
      <c r="D15" s="528"/>
      <c r="E15" s="528"/>
      <c r="F15" s="529"/>
    </row>
    <row r="16" spans="1:6" s="82" customFormat="1" ht="17" customHeight="1" thickBot="1">
      <c r="A16" s="68"/>
      <c r="B16" s="70" t="s">
        <v>438</v>
      </c>
      <c r="C16" s="544" t="str">
        <f ca="1">IF(ISBLANK(INDIRECT("基本事項!B11")),"「基本事項」で審査チーム派遣機関を記入してください",INDIRECT("基本事項!B11"))</f>
        <v>「基本事項」で審査チーム派遣機関を記入してください</v>
      </c>
      <c r="D16" s="544"/>
      <c r="E16" s="544"/>
      <c r="F16" s="545"/>
    </row>
    <row r="17" spans="1:6">
      <c r="A17" s="1"/>
      <c r="B17" s="1"/>
      <c r="C17" s="1"/>
      <c r="D17" s="1"/>
      <c r="E17" s="1"/>
      <c r="F17" s="1"/>
    </row>
    <row r="18" spans="1:6" ht="14.5" thickBot="1">
      <c r="A18" s="1"/>
      <c r="B18" s="1" t="s">
        <v>445</v>
      </c>
      <c r="C18" s="1"/>
      <c r="D18" s="1"/>
      <c r="E18" s="1"/>
      <c r="F18" s="1"/>
    </row>
    <row r="19" spans="1:6" ht="14.5" thickBot="1">
      <c r="A19" s="1"/>
      <c r="B19" s="38"/>
      <c r="C19" s="39" t="s">
        <v>441</v>
      </c>
      <c r="D19" s="39" t="s">
        <v>442</v>
      </c>
      <c r="E19" s="39" t="s">
        <v>443</v>
      </c>
      <c r="F19" s="40" t="s">
        <v>444</v>
      </c>
    </row>
    <row r="20" spans="1:6" s="82" customFormat="1" ht="28">
      <c r="A20" s="68"/>
      <c r="B20" s="160" t="str">
        <f ca="1">IF(ISBLANK(INDIRECT("基本事項!A15")),"",INDIRECT("基本事項!A15"))</f>
        <v>主審査員</v>
      </c>
      <c r="C20" s="141" t="str">
        <f ca="1">IF(ISBLANK(INDIRECT("基本事項!B15")),"「基本事項」で主審査員氏名を記入してください",INDIRECT("基本事項!B15"))</f>
        <v>「基本事項」で主審査員氏名を記入してください</v>
      </c>
      <c r="D20" s="141" t="str">
        <f ca="1">IF(ISBLANK(INDIRECT("基本事項!C15")),"「基本事項」で主審査員所属を記入してください",INDIRECT("基本事項!C15"))</f>
        <v>「基本事項」で主審査員所属を記入してください</v>
      </c>
      <c r="E20" s="141" t="str">
        <f ca="1">IF(ISBLANK(INDIRECT("基本事項!D15")),"「基本事項」で主審査員職名を記入してください",INDIRECT("基本事項!D15"))</f>
        <v>「基本事項」で主審査員職名を記入してください</v>
      </c>
      <c r="F20" s="142" t="str">
        <f ca="1">IF(ISBLANK(INDIRECT("基本事項!E15")),"「基本事項」で主審査員専門分野を記入してください",INDIRECT("基本事項!E15"))</f>
        <v>「基本事項」で主審査員専門分野を記入してください</v>
      </c>
    </row>
    <row r="21" spans="1:6" s="82" customFormat="1" ht="15.5" customHeight="1">
      <c r="A21" s="68"/>
      <c r="B21" s="161" t="str">
        <f ca="1">IF(ISBLANK(INDIRECT("基本事項!A16")),"",INDIRECT("基本事項!A16"))</f>
        <v>副審査員</v>
      </c>
      <c r="C21" s="143" t="str">
        <f ca="1">IF(ISBLANK(INDIRECT("基本事項!B16")),"",INDIRECT("基本事項!B16"))</f>
        <v/>
      </c>
      <c r="D21" s="143" t="str">
        <f ca="1">IF(ISBLANK(INDIRECT("基本事項!C16")),"",INDIRECT("基本事項!C16"))</f>
        <v/>
      </c>
      <c r="E21" s="143" t="str">
        <f ca="1">IF(ISBLANK(INDIRECT("基本事項!D16")),"",INDIRECT("基本事項!D16"))</f>
        <v/>
      </c>
      <c r="F21" s="144" t="str">
        <f ca="1">IF(ISBLANK(INDIRECT("基本事項!E16")),"",INDIRECT("基本事項!E16"))</f>
        <v/>
      </c>
    </row>
    <row r="22" spans="1:6" s="82" customFormat="1">
      <c r="A22" s="68"/>
      <c r="B22" s="161" t="str">
        <f ca="1">IF(ISBLANK(INDIRECT("基本事項!A17")),"",INDIRECT("基本事項!A17"))</f>
        <v/>
      </c>
      <c r="C22" s="143" t="str">
        <f ca="1">IF(ISBLANK(INDIRECT("基本事項!B17")),"",INDIRECT("基本事項!B17"))</f>
        <v/>
      </c>
      <c r="D22" s="143" t="str">
        <f ca="1">IF(ISBLANK(INDIRECT("基本事項!C17")),"",INDIRECT("基本事項!C17"))</f>
        <v/>
      </c>
      <c r="E22" s="143" t="str">
        <f ca="1">IF(ISBLANK(INDIRECT("基本事項!D17")),"",INDIRECT("基本事項!D17"))</f>
        <v/>
      </c>
      <c r="F22" s="144" t="str">
        <f ca="1">IF(ISBLANK(INDIRECT("基本事項!E17")),"",INDIRECT("基本事項!E17"))</f>
        <v/>
      </c>
    </row>
    <row r="23" spans="1:6" s="82" customFormat="1">
      <c r="A23" s="68"/>
      <c r="B23" s="161" t="str">
        <f ca="1">IF(ISBLANK(INDIRECT("基本事項!A18")),"",INDIRECT("基本事項!A18"))</f>
        <v/>
      </c>
      <c r="C23" s="143" t="str">
        <f ca="1">IF(ISBLANK(INDIRECT("基本事項!B18")),"",INDIRECT("基本事項!B18"))</f>
        <v/>
      </c>
      <c r="D23" s="143" t="str">
        <f ca="1">IF(ISBLANK(INDIRECT("基本事項!C18")),"",INDIRECT("基本事項!C18"))</f>
        <v/>
      </c>
      <c r="E23" s="143" t="str">
        <f ca="1">IF(ISBLANK(INDIRECT("基本事項!D18")),"",INDIRECT("基本事項!D18"))</f>
        <v/>
      </c>
      <c r="F23" s="144" t="str">
        <f ca="1">IF(ISBLANK(INDIRECT("基本事項!E18")),"",INDIRECT("基本事項!E18"))</f>
        <v/>
      </c>
    </row>
    <row r="24" spans="1:6" s="82" customFormat="1">
      <c r="A24" s="68"/>
      <c r="B24" s="161" t="str">
        <f ca="1">IF(ISBLANK(INDIRECT("基本事項!A19")),"",INDIRECT("基本事項!A19"))</f>
        <v/>
      </c>
      <c r="C24" s="143" t="str">
        <f ca="1">IF(ISBLANK(INDIRECT("基本事項!B19")),"",INDIRECT("基本事項!B19"))</f>
        <v/>
      </c>
      <c r="D24" s="143" t="str">
        <f ca="1">IF(ISBLANK(INDIRECT("基本事項!C19")),"",INDIRECT("基本事項!C19"))</f>
        <v/>
      </c>
      <c r="E24" s="143" t="str">
        <f ca="1">IF(ISBLANK(INDIRECT("基本事項!D19")),"",INDIRECT("基本事項!D19"))</f>
        <v/>
      </c>
      <c r="F24" s="144" t="str">
        <f ca="1">IF(ISBLANK(INDIRECT("基本事項!E19")),"",INDIRECT("基本事項!E19"))</f>
        <v/>
      </c>
    </row>
    <row r="25" spans="1:6" s="82" customFormat="1">
      <c r="A25" s="68"/>
      <c r="B25" s="161" t="str">
        <f ca="1">IF(ISBLANK(INDIRECT("基本事項!A20")),"",INDIRECT("基本事項!A20"))</f>
        <v/>
      </c>
      <c r="C25" s="143" t="str">
        <f ca="1">IF(ISBLANK(INDIRECT("基本事項!B20")),"",INDIRECT("基本事項!B20"))</f>
        <v/>
      </c>
      <c r="D25" s="143" t="str">
        <f ca="1">IF(ISBLANK(INDIRECT("基本事項!C20")),"",INDIRECT("基本事項!C20"))</f>
        <v/>
      </c>
      <c r="E25" s="143" t="str">
        <f ca="1">IF(ISBLANK(INDIRECT("基本事項!D20")),"",INDIRECT("基本事項!D20"))</f>
        <v/>
      </c>
      <c r="F25" s="144" t="str">
        <f ca="1">IF(ISBLANK(INDIRECT("基本事項!E20")),"",INDIRECT("基本事項!E20"))</f>
        <v/>
      </c>
    </row>
    <row r="26" spans="1:6" s="82" customFormat="1">
      <c r="A26" s="68"/>
      <c r="B26" s="161" t="str">
        <f ca="1">IF(ISBLANK(INDIRECT("基本事項!A21")),"",INDIRECT("基本事項!A21"))</f>
        <v/>
      </c>
      <c r="C26" s="143" t="str">
        <f ca="1">IF(ISBLANK(INDIRECT("基本事項!B21")),"",INDIRECT("基本事項!B21"))</f>
        <v/>
      </c>
      <c r="D26" s="143" t="str">
        <f ca="1">IF(ISBLANK(INDIRECT("基本事項!C21")),"",INDIRECT("基本事項!C21"))</f>
        <v/>
      </c>
      <c r="E26" s="143" t="str">
        <f ca="1">IF(ISBLANK(INDIRECT("基本事項!D21")),"",INDIRECT("基本事項!D21"))</f>
        <v/>
      </c>
      <c r="F26" s="144" t="str">
        <f ca="1">IF(ISBLANK(INDIRECT("基本事項!E21")),"",INDIRECT("基本事項!E21"))</f>
        <v/>
      </c>
    </row>
    <row r="27" spans="1:6" s="82" customFormat="1" ht="14.5" thickBot="1">
      <c r="A27" s="68"/>
      <c r="B27" s="162" t="str">
        <f ca="1">IF(ISBLANK(INDIRECT("基本事項!A22")),"",INDIRECT("基本事項!A22"))</f>
        <v/>
      </c>
      <c r="C27" s="145" t="str">
        <f ca="1">IF(ISBLANK(INDIRECT("基本事項!B22")),"",INDIRECT("基本事項!B22"))</f>
        <v/>
      </c>
      <c r="D27" s="145" t="str">
        <f ca="1">IF(ISBLANK(INDIRECT("基本事項!C22")),"",INDIRECT("基本事項!C22"))</f>
        <v/>
      </c>
      <c r="E27" s="145" t="str">
        <f ca="1">IF(ISBLANK(INDIRECT("基本事項!D22")),"",INDIRECT("基本事項!D22"))</f>
        <v/>
      </c>
      <c r="F27" s="146" t="str">
        <f ca="1">IF(ISBLANK(INDIRECT("基本事項!E22")),"",INDIRECT("基本事項!E22"))</f>
        <v/>
      </c>
    </row>
    <row r="28" spans="1:6" s="82" customFormat="1" ht="14.5" thickBot="1">
      <c r="A28" s="68"/>
      <c r="B28" s="189" t="str">
        <f ca="1">IF(ISBLANK(INDIRECT("基本事項!A23")),"",INDIRECT("基本事項!A23"))</f>
        <v/>
      </c>
      <c r="C28" s="189" t="str">
        <f ca="1">IF(ISBLANK(INDIRECT("基本事項!B23")),"",INDIRECT("基本事項!B23"))</f>
        <v/>
      </c>
      <c r="D28" s="189" t="str">
        <f ca="1">IF(ISBLANK(INDIRECT("基本事項!C23")),"",INDIRECT("基本事項!C23"))</f>
        <v/>
      </c>
      <c r="E28" s="189" t="str">
        <f ca="1">IF(ISBLANK(INDIRECT("基本事項!D23")),"",INDIRECT("基本事項!D23"))</f>
        <v/>
      </c>
      <c r="F28" s="195" t="str">
        <f ca="1">IF(ISBLANK(INDIRECT("基本事項!E23")),"",INDIRECT("基本事項!E23"))</f>
        <v/>
      </c>
    </row>
    <row r="29" spans="1:6" s="82" customFormat="1" ht="30" customHeight="1">
      <c r="A29" s="68"/>
      <c r="B29" s="166" t="str">
        <f ca="1">IF(ISBLANK(INDIRECT("基本事項!A24")),"",INDIRECT("基本事項!A24"))</f>
        <v>審査団長（一斉審査の場合記入）</v>
      </c>
      <c r="C29" s="197" t="str">
        <f ca="1">IF(ISBLANK(INDIRECT("基本事項!B24")),"「基本事項」で審査団長氏名を記入してください",INDIRECT("基本事項!B24"))</f>
        <v>「基本事項」で審査団長氏名を記入してください</v>
      </c>
      <c r="D29" s="197" t="str">
        <f ca="1">IF(ISBLANK(INDIRECT("基本事項!C24")),"「基本事項」で審査団長所属を記入してください",INDIRECT("基本事項!C24"))</f>
        <v>「基本事項」で審査団長所属を記入してください</v>
      </c>
      <c r="E29" s="85" t="str">
        <f ca="1">IF(ISBLANK(INDIRECT("基本事項!D24")),"「基本事項」で審査団長職名を記入してください",INDIRECT("基本事項!D24"))</f>
        <v>「基本事項」で審査団長職名を記入してください</v>
      </c>
      <c r="F29" s="196" t="str">
        <f ca="1">IF(ISBLANK(INDIRECT("基本事項!E24")),"",INDIRECT("基本事項!E24"))</f>
        <v/>
      </c>
    </row>
    <row r="30" spans="1:6" s="82" customFormat="1" ht="18.75" customHeight="1" thickBot="1">
      <c r="A30" s="68"/>
      <c r="B30" s="162" t="str">
        <f ca="1">IF(ISBLANK(INDIRECT("基本事項!A25")),"",INDIRECT("基本事項!A25"))</f>
        <v>副審査団長（同上）</v>
      </c>
      <c r="C30" s="198" t="str">
        <f ca="1">IF(ISBLANK(INDIRECT("基本事項!B25")),"",INDIRECT("基本事項!B25"))</f>
        <v/>
      </c>
      <c r="D30" s="198" t="str">
        <f ca="1">IF(ISBLANK(INDIRECT("基本事項!C25")),"",INDIRECT("基本事項!C25"))</f>
        <v/>
      </c>
      <c r="E30" s="199" t="str">
        <f ca="1">IF(ISBLANK(INDIRECT("基本事項!D25")),"",INDIRECT("基本事項!D25"))</f>
        <v/>
      </c>
      <c r="F30" s="196" t="str">
        <f ca="1">IF(ISBLANK(INDIRECT("基本事項!E25")),"",INDIRECT("基本事項!E25"))</f>
        <v/>
      </c>
    </row>
    <row r="31" spans="1:6" ht="8.25" customHeight="1">
      <c r="A31" s="1"/>
      <c r="B31" s="1"/>
      <c r="C31" s="26"/>
      <c r="D31" s="26"/>
      <c r="E31" s="26"/>
      <c r="F31" s="1"/>
    </row>
    <row r="32" spans="1:6" ht="14.5" thickBot="1">
      <c r="A32" s="1"/>
      <c r="B32" s="1" t="s">
        <v>446</v>
      </c>
      <c r="C32" s="26"/>
      <c r="D32" s="26"/>
      <c r="E32" s="26"/>
      <c r="F32" s="1"/>
    </row>
    <row r="33" spans="1:8">
      <c r="A33" s="1"/>
      <c r="B33" s="93" t="s">
        <v>447</v>
      </c>
      <c r="C33" s="247" t="s">
        <v>441</v>
      </c>
      <c r="D33" s="247" t="s">
        <v>442</v>
      </c>
      <c r="E33" s="248" t="s">
        <v>443</v>
      </c>
      <c r="F33" s="1"/>
    </row>
    <row r="34" spans="1:8" ht="28">
      <c r="A34" s="1"/>
      <c r="B34" s="165" t="str">
        <f ca="1">INDIRECT("基本事項!A29")</f>
        <v>JABEE対応責任者</v>
      </c>
      <c r="C34" s="143" t="str">
        <f ca="1">IF(ISBLANK(INDIRECT("基本事項!B29")),"「基本事項」ワークシートに記入してください",INDIRECT("基本事項!B29"))</f>
        <v>「基本事項」ワークシートに記入してください</v>
      </c>
      <c r="D34" s="143" t="str">
        <f ca="1">IF(ISBLANK(INDIRECT("基本事項!C29")),"「基本事項」ワークシートに記入してください",INDIRECT("基本事項!C29"))</f>
        <v>「基本事項」ワークシートに記入してください</v>
      </c>
      <c r="E34" s="144" t="str">
        <f ca="1">IF(ISBLANK(INDIRECT("基本事項!D29")),"「基本事項」ワークシートに記入してください",INDIRECT("基本事項!D29"))</f>
        <v>「基本事項」ワークシートに記入してください</v>
      </c>
      <c r="F34" s="1"/>
    </row>
    <row r="35" spans="1:8" ht="28.5" thickBot="1">
      <c r="A35" s="1"/>
      <c r="B35" s="164" t="str">
        <f ca="1">INDIRECT("基本事項!A30")</f>
        <v>プログラム責任者</v>
      </c>
      <c r="C35" s="145" t="str">
        <f ca="1">IF(ISBLANK(INDIRECT("基本事項!B30")),"「基本事項」ワークシートに記入してください",INDIRECT("基本事項!B30"))</f>
        <v>「基本事項」ワークシートに記入してください</v>
      </c>
      <c r="D35" s="145" t="str">
        <f ca="1">IF(ISBLANK(INDIRECT("基本事項!C30")),"「基本事項」ワークシートに記入してください",INDIRECT("基本事項!C30"))</f>
        <v>「基本事項」ワークシートに記入してください</v>
      </c>
      <c r="E35" s="146" t="str">
        <f ca="1">IF(ISBLANK(INDIRECT("基本事項!D30")),"「基本事項」ワークシートに記入してください",INDIRECT("基本事項!D30"))</f>
        <v>「基本事項」ワークシートに記入してください</v>
      </c>
      <c r="F35" s="1"/>
    </row>
    <row r="36" spans="1:8" ht="8.25" customHeight="1" thickBot="1">
      <c r="A36" s="1"/>
      <c r="B36" s="1"/>
      <c r="C36" s="26"/>
      <c r="D36" s="26"/>
      <c r="E36" s="26"/>
      <c r="F36" s="1"/>
    </row>
    <row r="37" spans="1:8" ht="57.75" customHeight="1">
      <c r="A37" s="1"/>
      <c r="B37" s="163" t="s">
        <v>492</v>
      </c>
      <c r="C37" s="85" t="str">
        <f ca="1">IF(ISBLANK(INDIRECT("基本事項!C44")),"「基本事項」でプログラム点検書（実地審査後）作成責任者氏名を記入してください",INDIRECT("基本事項!C44"))</f>
        <v>「基本事項」でプログラム点検書（実地審査後）作成責任者氏名を記入してください</v>
      </c>
      <c r="D37" s="26"/>
      <c r="E37" s="26"/>
      <c r="F37" s="1"/>
    </row>
    <row r="38" spans="1:8" ht="42.5" thickBot="1">
      <c r="A38" s="1"/>
      <c r="B38" s="164" t="s">
        <v>123</v>
      </c>
      <c r="C38" s="86" t="str">
        <f ca="1">IF(ISBLANK(INDIRECT("基本事項!B44")),"「基本事項」でプログラム点検書（実地審査後）提出日を記入してください",INDIRECT("基本事項!B44"))</f>
        <v>「基本事項」でプログラム点検書（実地審査後）提出日を記入してください</v>
      </c>
      <c r="D38" s="26"/>
      <c r="E38" s="26"/>
      <c r="F38" s="1"/>
    </row>
    <row r="39" spans="1:8">
      <c r="A39" s="1"/>
      <c r="B39" s="1"/>
      <c r="C39" s="1"/>
      <c r="D39" s="1"/>
      <c r="E39" s="1"/>
      <c r="F39" s="1"/>
    </row>
    <row r="40" spans="1:8" ht="19.5" thickBot="1">
      <c r="A40" s="9"/>
      <c r="B40" s="60" t="s">
        <v>458</v>
      </c>
      <c r="C40" s="1"/>
      <c r="D40" s="1"/>
      <c r="E40" s="1"/>
      <c r="F40" s="1"/>
    </row>
    <row r="41" spans="1:8" ht="92.25" customHeight="1">
      <c r="A41" s="9"/>
      <c r="B41" s="607" t="s">
        <v>621</v>
      </c>
      <c r="C41" s="608"/>
      <c r="D41" s="608"/>
      <c r="E41" s="608"/>
      <c r="F41" s="609"/>
    </row>
    <row r="42" spans="1:8" ht="97.5" customHeight="1">
      <c r="B42" s="610" t="s">
        <v>622</v>
      </c>
      <c r="C42" s="611"/>
      <c r="D42" s="611"/>
      <c r="E42" s="611"/>
      <c r="F42" s="612"/>
    </row>
    <row r="43" spans="1:8" ht="7.5" customHeight="1" thickBot="1">
      <c r="B43" s="613"/>
      <c r="C43" s="614"/>
      <c r="D43" s="614"/>
      <c r="E43" s="614"/>
      <c r="F43" s="615"/>
    </row>
    <row r="45" spans="1:8" ht="52.5" customHeight="1">
      <c r="B45" s="618" t="str">
        <f ca="1">IF(OR((INDIRECT("基本事項!B2")=""),(INDIRECT("基本事項!B2")="　")),"Ⅲ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Ⅲ項の情報必要","■「新規審査かつ審査年度前年度からの認定希望」に該当しないため、Ⅲ項の情報不要")))</f>
        <v>Ⅲ項の情報が必要かどうかを表示するために、「基本事項」シートの審査種類を選択してください！！！</v>
      </c>
      <c r="C45" s="618"/>
      <c r="D45" s="618"/>
      <c r="E45" s="618"/>
      <c r="F45" s="618"/>
    </row>
    <row r="46" spans="1:8" ht="21" customHeight="1" thickBot="1">
      <c r="B46" s="91" t="s">
        <v>459</v>
      </c>
      <c r="H46" s="100"/>
    </row>
    <row r="47" spans="1:8" ht="45" customHeight="1">
      <c r="B47" s="616" t="str">
        <f>'(1)プログラム点検書（実地審査最終面談時）'!B17</f>
        <v>① 認定申請にあたっての留意点6(b)「2021年度修了生に適用された学習・教育到達目標ならびにカリキュラムと2022年度修了予定生に適用されている学習・教育到達目標ならびにカリキュラムがそれぞれ同一であり、施設・設備が同等であった。」</v>
      </c>
      <c r="C47" s="617"/>
      <c r="D47" s="617"/>
      <c r="E47" s="617"/>
      <c r="F47" s="450">
        <f>'(1)プログラム点検書（実地審査最終面談時）'!D17</f>
        <v>0</v>
      </c>
    </row>
    <row r="48" spans="1:8" ht="30" customHeight="1">
      <c r="B48" s="605" t="str">
        <f>'(1)プログラム点検書（実地審査最終面談時）'!B18</f>
        <v>認定申請にあたっての留意点6(c)：「2021年度修了生が履修したプログラムも2022年度修了予定生が履修したプログラムと同じく認定基準を満たしていたことを審査によって確認できる。</v>
      </c>
      <c r="C48" s="606"/>
      <c r="D48" s="606"/>
      <c r="E48" s="452" t="str">
        <f>'(1)プログラム点検書（実地審査最終面談時）'!C18</f>
        <v>② 2021年度修了生全員が目標を達成していた。</v>
      </c>
      <c r="F48" s="451">
        <f>'(1)プログラム点検書（実地審査最終面談時）'!D18</f>
        <v>0</v>
      </c>
    </row>
    <row r="49" spans="2:6" ht="62.25" customHeight="1">
      <c r="B49" s="605"/>
      <c r="C49" s="606"/>
      <c r="D49" s="606"/>
      <c r="E49" s="452" t="str">
        <f>'(1)プログラム点検書（実地審査最終面談時）'!C19</f>
        <v>③ 2021年度修了生が入学した時点で学習・教育到達目標が公開され教員と学生に周知されていた。</v>
      </c>
      <c r="F49" s="451">
        <f>'(1)プログラム点検書（実地審査最終面談時）'!D19</f>
        <v>0</v>
      </c>
    </row>
    <row r="50" spans="2:6" ht="72.75" customHeight="1" thickBot="1">
      <c r="B50" s="602" t="str">
        <f>IF('(1)プログラム点検書（実地審査最終面談時）'!B20="","",'(1)プログラム点検書（実地審査最終面談時）'!B20)</f>
        <v>（「審査年度前年度修了生の同一性確認結果」に×があった時の審査チームのコメント）</v>
      </c>
      <c r="C50" s="603"/>
      <c r="D50" s="603"/>
      <c r="E50" s="603"/>
      <c r="F50" s="604"/>
    </row>
    <row r="51" spans="2:6" ht="5.25" customHeight="1"/>
  </sheetData>
  <sheetProtection sheet="1" formatCells="0" formatRows="0"/>
  <mergeCells count="21">
    <mergeCell ref="B50:F50"/>
    <mergeCell ref="C15:F15"/>
    <mergeCell ref="C13:F13"/>
    <mergeCell ref="C16:F16"/>
    <mergeCell ref="B48:D49"/>
    <mergeCell ref="B41:F41"/>
    <mergeCell ref="B42:F42"/>
    <mergeCell ref="B43:F43"/>
    <mergeCell ref="B47:E47"/>
    <mergeCell ref="B45:F45"/>
    <mergeCell ref="C14:F14"/>
    <mergeCell ref="C1:E1"/>
    <mergeCell ref="B7:F7"/>
    <mergeCell ref="C12:F12"/>
    <mergeCell ref="B2:F2"/>
    <mergeCell ref="B3:F3"/>
    <mergeCell ref="B4:F4"/>
    <mergeCell ref="B6:F6"/>
    <mergeCell ref="B8:F8"/>
    <mergeCell ref="B9:F9"/>
    <mergeCell ref="B5:F5"/>
  </mergeCells>
  <phoneticPr fontId="2"/>
  <conditionalFormatting sqref="B47:F50">
    <cfRule type="expression" dxfId="3" priority="1" stopIfTrue="1">
      <formula>AND(INDIRECT("基本事項!B2")&lt;&gt;"",INDIRECT("基本事項!B2")&lt;&gt;"新規審査(審査年度の前年度からの認定を希望)")</formula>
    </cfRule>
  </conditionalFormatting>
  <printOptions horizontalCentered="1"/>
  <pageMargins left="0.78740157480314965" right="0.78740157480314965" top="0.78740157480314965" bottom="0.78740157480314965" header="0.51181102362204722" footer="0.51181102362204722"/>
  <pageSetup paperSize="9" scale="65" fitToHeight="50" orientation="portrait" verticalDpi="300" r:id="rId1"/>
  <headerFooter alignWithMargins="0"/>
  <rowBreaks count="2" manualBreakCount="2">
    <brk id="9" min="1" max="5" man="1"/>
    <brk id="39" min="1" max="5" man="1"/>
  </rowBreaks>
  <ignoredErrors>
    <ignoredError sqref="B50 F47:F49"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A430B-0A05-4426-8897-2F077AD284FC}">
  <sheetPr codeName="Sheet13">
    <tabColor rgb="FFFFCC00"/>
    <pageSetUpPr fitToPage="1"/>
  </sheetPr>
  <dimension ref="A1:J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08203125" style="346" customWidth="1"/>
    <col min="4" max="7" width="3.83203125" style="81" customWidth="1"/>
    <col min="8" max="8" width="3.58203125" style="1" customWidth="1"/>
    <col min="9" max="9" width="59.9140625" style="1" customWidth="1"/>
    <col min="10" max="10" width="55.58203125" style="1" customWidth="1"/>
    <col min="11" max="11" width="1.5" style="1" customWidth="1"/>
    <col min="12" max="12" width="41.83203125" style="1" customWidth="1"/>
    <col min="13" max="16384" width="13" style="1"/>
  </cols>
  <sheetData>
    <row r="1" spans="1:10" ht="36" customHeight="1" thickBot="1">
      <c r="A1" s="68" t="s">
        <v>460</v>
      </c>
      <c r="B1" s="68" t="str">
        <f ca="1">IF(ISBLANK(INDIRECT("基本事項!B2")),"「基本事項」ワークシートで審査種類を選択してください",CONCATENATE("審査結果と指摘事項：", INDIRECT("基本事項!B2")))</f>
        <v>「基本事項」ワークシートで審査種類を選択してください</v>
      </c>
      <c r="C1" s="68"/>
      <c r="D1" s="68"/>
      <c r="E1" s="68"/>
      <c r="F1" s="68"/>
      <c r="G1" s="68"/>
      <c r="H1" s="68"/>
      <c r="I1" s="68" t="s">
        <v>623</v>
      </c>
      <c r="J1" s="68"/>
    </row>
    <row r="2" spans="1:10" ht="17" customHeight="1">
      <c r="A2" s="562" t="s">
        <v>120</v>
      </c>
      <c r="B2" s="564" t="s">
        <v>382</v>
      </c>
      <c r="C2" s="559" t="s">
        <v>640</v>
      </c>
      <c r="D2" s="560"/>
      <c r="E2" s="561"/>
      <c r="F2" s="559" t="s">
        <v>641</v>
      </c>
      <c r="G2" s="624"/>
      <c r="H2" s="625" t="s">
        <v>513</v>
      </c>
      <c r="I2" s="564" t="s">
        <v>620</v>
      </c>
      <c r="J2" s="567" t="s">
        <v>576</v>
      </c>
    </row>
    <row r="3" spans="1:10" s="439" customFormat="1" ht="16" customHeight="1" thickBot="1">
      <c r="A3" s="563"/>
      <c r="B3" s="565"/>
      <c r="C3" s="444" t="s">
        <v>642</v>
      </c>
      <c r="D3" s="444" t="s">
        <v>643</v>
      </c>
      <c r="E3" s="444" t="s">
        <v>644</v>
      </c>
      <c r="F3" s="444" t="s">
        <v>643</v>
      </c>
      <c r="G3" s="444" t="s">
        <v>644</v>
      </c>
      <c r="H3" s="565"/>
      <c r="I3" s="565"/>
      <c r="J3" s="568"/>
    </row>
    <row r="4" spans="1:10" s="68" customFormat="1" ht="36" customHeight="1" thickBot="1">
      <c r="A4" s="301">
        <v>1</v>
      </c>
      <c r="B4" s="133" t="s">
        <v>396</v>
      </c>
      <c r="C4" s="443">
        <v>1</v>
      </c>
      <c r="D4" s="351">
        <f>審査項目と前回審査の結果!$C$4</f>
        <v>0</v>
      </c>
      <c r="E4" s="351">
        <f>審査項目と前回審査の結果!$D$4</f>
        <v>0</v>
      </c>
      <c r="F4" s="351">
        <f>審査項目と前回審査の結果!$H$4</f>
        <v>0</v>
      </c>
      <c r="G4" s="351">
        <f>審査項目と前回審査の結果!$I$4</f>
        <v>0</v>
      </c>
      <c r="H4" s="130"/>
      <c r="I4" s="310"/>
      <c r="J4" s="147"/>
    </row>
    <row r="5" spans="1:10" ht="105" customHeight="1">
      <c r="A5" s="302" t="s">
        <v>577</v>
      </c>
      <c r="B5" s="293" t="s">
        <v>578</v>
      </c>
      <c r="C5" s="352" t="s">
        <v>101</v>
      </c>
      <c r="D5" s="353">
        <f>審査項目と前回審査の結果!$C$5</f>
        <v>0</v>
      </c>
      <c r="E5" s="353">
        <f>審査項目と前回審査の結果!$D$5</f>
        <v>0</v>
      </c>
      <c r="F5" s="353">
        <f>審査項目と前回審査の結果!$H$5</f>
        <v>0</v>
      </c>
      <c r="G5" s="353">
        <f>審査項目と前回審査の結果!$I$5</f>
        <v>0</v>
      </c>
      <c r="H5" s="224"/>
      <c r="I5" s="311"/>
      <c r="J5" s="312"/>
    </row>
    <row r="6" spans="1:10" ht="162" customHeight="1" thickBot="1">
      <c r="A6" s="303" t="s">
        <v>579</v>
      </c>
      <c r="B6" s="440" t="s">
        <v>580</v>
      </c>
      <c r="C6" s="354" t="s">
        <v>49</v>
      </c>
      <c r="D6" s="438">
        <f>審査項目と前回審査の結果!$C$6</f>
        <v>0</v>
      </c>
      <c r="E6" s="438">
        <f>審査項目と前回審査の結果!$D$6</f>
        <v>0</v>
      </c>
      <c r="F6" s="376">
        <f>審査項目と前回審査の結果!$H$6</f>
        <v>0</v>
      </c>
      <c r="G6" s="376">
        <f>審査項目と前回審査の結果!$I$6</f>
        <v>0</v>
      </c>
      <c r="H6" s="224"/>
      <c r="I6" s="313"/>
      <c r="J6" s="312"/>
    </row>
    <row r="7" spans="1:10" ht="25.5" customHeight="1" thickBot="1">
      <c r="A7" s="301">
        <v>2</v>
      </c>
      <c r="B7" s="133" t="s">
        <v>397</v>
      </c>
      <c r="C7" s="443">
        <v>2</v>
      </c>
      <c r="D7" s="351">
        <f>審査項目と前回審査の結果!$C$7</f>
        <v>0</v>
      </c>
      <c r="E7" s="351">
        <f>審査項目と前回審査の結果!$D$7</f>
        <v>0</v>
      </c>
      <c r="F7" s="351">
        <f>審査項目と前回審査の結果!$H$7</f>
        <v>0</v>
      </c>
      <c r="G7" s="351">
        <f>審査項目と前回審査の結果!$I$7</f>
        <v>0</v>
      </c>
      <c r="H7" s="130"/>
      <c r="I7" s="310"/>
      <c r="J7" s="147"/>
    </row>
    <row r="8" spans="1:10" ht="61.5" customHeight="1">
      <c r="A8" s="548" t="s">
        <v>581</v>
      </c>
      <c r="B8" s="550" t="s">
        <v>582</v>
      </c>
      <c r="C8" s="356" t="s">
        <v>166</v>
      </c>
      <c r="D8" s="357">
        <f>審査項目と前回審査の結果!$C$9</f>
        <v>0</v>
      </c>
      <c r="E8" s="437">
        <f>審査項目と前回審査の結果!$D$9</f>
        <v>0</v>
      </c>
      <c r="F8" s="557">
        <f>審査項目と前回審査の結果!$H$8</f>
        <v>0</v>
      </c>
      <c r="G8" s="557">
        <f>審査項目と前回審査の結果!$I$8</f>
        <v>0</v>
      </c>
      <c r="H8" s="551"/>
      <c r="I8" s="553"/>
      <c r="J8" s="555"/>
    </row>
    <row r="9" spans="1:10" s="346" customFormat="1" ht="61.5" customHeight="1">
      <c r="A9" s="549"/>
      <c r="B9" s="514"/>
      <c r="C9" s="359" t="s">
        <v>168</v>
      </c>
      <c r="D9" s="360">
        <f>審査項目と前回審査の結果!$C$10</f>
        <v>0</v>
      </c>
      <c r="E9" s="361">
        <f>審査項目と前回審査の結果!$D$10</f>
        <v>0</v>
      </c>
      <c r="F9" s="558" t="str">
        <f>IF(審査項目と前回審査の結果!$H$7="","",審査項目と前回審査の結果!$H$7)</f>
        <v/>
      </c>
      <c r="G9" s="558" t="str">
        <f>IF(審査項目と前回審査の結果!$I$7="","",審査項目と前回審査の結果!$I$7)</f>
        <v/>
      </c>
      <c r="H9" s="552"/>
      <c r="I9" s="554"/>
      <c r="J9" s="556"/>
    </row>
    <row r="10" spans="1:10" ht="41" customHeight="1">
      <c r="A10" s="585" t="s">
        <v>278</v>
      </c>
      <c r="B10" s="587" t="s">
        <v>583</v>
      </c>
      <c r="C10" s="362" t="s">
        <v>172</v>
      </c>
      <c r="D10" s="438">
        <f>審査項目と前回審査の結果!$C$12</f>
        <v>0</v>
      </c>
      <c r="E10" s="438">
        <f>審査項目と前回審査の結果!$D$12</f>
        <v>0</v>
      </c>
      <c r="F10" s="582">
        <f>審査項目と前回審査の結果!$H$9</f>
        <v>0</v>
      </c>
      <c r="G10" s="582">
        <f>審査項目と前回審査の結果!$I$9</f>
        <v>0</v>
      </c>
      <c r="H10" s="575"/>
      <c r="I10" s="578"/>
      <c r="J10" s="580"/>
    </row>
    <row r="11" spans="1:10" s="346" customFormat="1" ht="41" customHeight="1">
      <c r="A11" s="586"/>
      <c r="B11" s="513"/>
      <c r="C11" s="363" t="s">
        <v>174</v>
      </c>
      <c r="D11" s="364">
        <f>審査項目と前回審査の結果!$C$13</f>
        <v>0</v>
      </c>
      <c r="E11" s="364">
        <f>審査項目と前回審査の結果!$D$13</f>
        <v>0</v>
      </c>
      <c r="F11" s="583"/>
      <c r="G11" s="583"/>
      <c r="H11" s="588"/>
      <c r="I11" s="579"/>
      <c r="J11" s="581"/>
    </row>
    <row r="12" spans="1:10" s="346" customFormat="1" ht="41" customHeight="1">
      <c r="A12" s="549"/>
      <c r="B12" s="514"/>
      <c r="C12" s="365" t="s">
        <v>176</v>
      </c>
      <c r="D12" s="366">
        <f>審査項目と前回審査の結果!$C$14</f>
        <v>0</v>
      </c>
      <c r="E12" s="366">
        <f>審査項目と前回審査の結果!$D$14</f>
        <v>0</v>
      </c>
      <c r="F12" s="584"/>
      <c r="G12" s="584"/>
      <c r="H12" s="552"/>
      <c r="I12" s="554"/>
      <c r="J12" s="556"/>
    </row>
    <row r="13" spans="1:10" ht="46.5" customHeight="1">
      <c r="A13" s="619" t="s">
        <v>279</v>
      </c>
      <c r="B13" s="572" t="s">
        <v>584</v>
      </c>
      <c r="C13" s="367" t="s">
        <v>180</v>
      </c>
      <c r="D13" s="368">
        <f>審査項目と前回審査の結果!$C$16</f>
        <v>0</v>
      </c>
      <c r="E13" s="368">
        <f>審査項目と前回審査の結果!$D$16</f>
        <v>0</v>
      </c>
      <c r="F13" s="582">
        <f>審査項目と前回審査の結果!$H$10</f>
        <v>0</v>
      </c>
      <c r="G13" s="582">
        <f>審査項目と前回審査の結果!$I$10</f>
        <v>0</v>
      </c>
      <c r="H13" s="575"/>
      <c r="I13" s="578"/>
      <c r="J13" s="580"/>
    </row>
    <row r="14" spans="1:10" s="347" customFormat="1" ht="46.5" customHeight="1">
      <c r="A14" s="620"/>
      <c r="B14" s="573"/>
      <c r="C14" s="369" t="s">
        <v>182</v>
      </c>
      <c r="D14" s="370">
        <f>審査項目と前回審査の結果!$C$17</f>
        <v>0</v>
      </c>
      <c r="E14" s="370">
        <f>審査項目と前回審査の結果!$D$17</f>
        <v>0</v>
      </c>
      <c r="F14" s="583"/>
      <c r="G14" s="583"/>
      <c r="H14" s="622"/>
      <c r="I14" s="579"/>
      <c r="J14" s="581"/>
    </row>
    <row r="15" spans="1:10" s="347" customFormat="1" ht="46.5" customHeight="1">
      <c r="A15" s="620"/>
      <c r="B15" s="573"/>
      <c r="C15" s="371" t="s">
        <v>184</v>
      </c>
      <c r="D15" s="372">
        <f>審査項目と前回審査の結果!$C$18</f>
        <v>0</v>
      </c>
      <c r="E15" s="372">
        <f>審査項目と前回審査の結果!$D$18</f>
        <v>0</v>
      </c>
      <c r="F15" s="583"/>
      <c r="G15" s="583"/>
      <c r="H15" s="622"/>
      <c r="I15" s="579"/>
      <c r="J15" s="581"/>
    </row>
    <row r="16" spans="1:10" s="347" customFormat="1" ht="46.5" customHeight="1">
      <c r="A16" s="621"/>
      <c r="B16" s="574"/>
      <c r="C16" s="373" t="s">
        <v>186</v>
      </c>
      <c r="D16" s="366">
        <f>審査項目と前回審査の結果!$C$19</f>
        <v>0</v>
      </c>
      <c r="E16" s="366">
        <f>審査項目と前回審査の結果!$D$19</f>
        <v>0</v>
      </c>
      <c r="F16" s="584"/>
      <c r="G16" s="584"/>
      <c r="H16" s="623"/>
      <c r="I16" s="554"/>
      <c r="J16" s="556"/>
    </row>
    <row r="17" spans="1:10" ht="39" customHeight="1">
      <c r="A17" s="619" t="s">
        <v>281</v>
      </c>
      <c r="B17" s="572" t="s">
        <v>585</v>
      </c>
      <c r="C17" s="354" t="s">
        <v>190</v>
      </c>
      <c r="D17" s="438">
        <f>審査項目と前回審査の結果!$C$21</f>
        <v>0</v>
      </c>
      <c r="E17" s="438">
        <f>審査項目と前回審査の結果!$D$21</f>
        <v>0</v>
      </c>
      <c r="F17" s="582">
        <f>審査項目と前回審査の結果!$H$11</f>
        <v>0</v>
      </c>
      <c r="G17" s="582">
        <f>審査項目と前回審査の結果!$I$11</f>
        <v>0</v>
      </c>
      <c r="H17" s="575"/>
      <c r="I17" s="578"/>
      <c r="J17" s="580"/>
    </row>
    <row r="18" spans="1:10" s="347" customFormat="1" ht="39" customHeight="1">
      <c r="A18" s="620"/>
      <c r="B18" s="573"/>
      <c r="C18" s="374" t="s">
        <v>194</v>
      </c>
      <c r="D18" s="364">
        <f>審査項目と前回審査の結果!$C$22</f>
        <v>0</v>
      </c>
      <c r="E18" s="364">
        <f>審査項目と前回審査の結果!$D$22</f>
        <v>0</v>
      </c>
      <c r="F18" s="583"/>
      <c r="G18" s="583"/>
      <c r="H18" s="622"/>
      <c r="I18" s="579"/>
      <c r="J18" s="581"/>
    </row>
    <row r="19" spans="1:10" s="347" customFormat="1" ht="39" customHeight="1">
      <c r="A19" s="620"/>
      <c r="B19" s="573"/>
      <c r="C19" s="374" t="s">
        <v>198</v>
      </c>
      <c r="D19" s="364">
        <f>審査項目と前回審査の結果!$C$23</f>
        <v>0</v>
      </c>
      <c r="E19" s="364">
        <f>審査項目と前回審査の結果!$D$23</f>
        <v>0</v>
      </c>
      <c r="F19" s="583"/>
      <c r="G19" s="583"/>
      <c r="H19" s="622"/>
      <c r="I19" s="579"/>
      <c r="J19" s="581"/>
    </row>
    <row r="20" spans="1:10" s="347" customFormat="1" ht="39" customHeight="1">
      <c r="A20" s="621"/>
      <c r="B20" s="574"/>
      <c r="C20" s="352" t="s">
        <v>200</v>
      </c>
      <c r="D20" s="366">
        <f>審査項目と前回審査の結果!$C$24</f>
        <v>0</v>
      </c>
      <c r="E20" s="366">
        <f>審査項目と前回審査の結果!$D$24</f>
        <v>0</v>
      </c>
      <c r="F20" s="584"/>
      <c r="G20" s="584"/>
      <c r="H20" s="623"/>
      <c r="I20" s="554"/>
      <c r="J20" s="556"/>
    </row>
    <row r="21" spans="1:10" ht="65.5" customHeight="1">
      <c r="A21" s="585" t="s">
        <v>283</v>
      </c>
      <c r="B21" s="572" t="s">
        <v>586</v>
      </c>
      <c r="C21" s="367" t="s">
        <v>223</v>
      </c>
      <c r="D21" s="368">
        <f>審査項目と前回審査の結果!$C$26</f>
        <v>0</v>
      </c>
      <c r="E21" s="368">
        <f>審査項目と前回審査の結果!$D$26</f>
        <v>0</v>
      </c>
      <c r="F21" s="582">
        <f>審査項目と前回審査の結果!$H$12</f>
        <v>0</v>
      </c>
      <c r="G21" s="582">
        <f>審査項目と前回審査の結果!$I$12</f>
        <v>0</v>
      </c>
      <c r="H21" s="575"/>
      <c r="I21" s="578"/>
      <c r="J21" s="580"/>
    </row>
    <row r="22" spans="1:10" s="347" customFormat="1" ht="65.5" customHeight="1" thickBot="1">
      <c r="A22" s="596"/>
      <c r="B22" s="591"/>
      <c r="C22" s="375" t="s">
        <v>229</v>
      </c>
      <c r="D22" s="376">
        <f>審査項目と前回審査の結果!$C$27</f>
        <v>0</v>
      </c>
      <c r="E22" s="376">
        <f>審査項目と前回審査の結果!$D$27</f>
        <v>0</v>
      </c>
      <c r="F22" s="595"/>
      <c r="G22" s="595"/>
      <c r="H22" s="592"/>
      <c r="I22" s="593"/>
      <c r="J22" s="594"/>
    </row>
    <row r="23" spans="1:10" s="68" customFormat="1" ht="27.75" customHeight="1" thickBot="1">
      <c r="A23" s="128" t="s">
        <v>280</v>
      </c>
      <c r="B23" s="133" t="s">
        <v>398</v>
      </c>
      <c r="C23" s="443">
        <v>3</v>
      </c>
      <c r="D23" s="351">
        <f>審査項目と前回審査の結果!$C$28</f>
        <v>0</v>
      </c>
      <c r="E23" s="351">
        <f>審査項目と前回審査の結果!$D$28</f>
        <v>0</v>
      </c>
      <c r="F23" s="351">
        <f>審査項目と前回審査の結果!$H$13</f>
        <v>0</v>
      </c>
      <c r="G23" s="351">
        <f>審査項目と前回審査の結果!$I$13</f>
        <v>0</v>
      </c>
      <c r="H23" s="130"/>
      <c r="I23" s="310"/>
      <c r="J23" s="147"/>
    </row>
    <row r="24" spans="1:10" ht="37.5" customHeight="1">
      <c r="A24" s="548" t="s">
        <v>62</v>
      </c>
      <c r="B24" s="550" t="s">
        <v>551</v>
      </c>
      <c r="C24" s="375" t="s">
        <v>235</v>
      </c>
      <c r="D24" s="438">
        <f>審査項目と前回審査の結果!$C$29</f>
        <v>0</v>
      </c>
      <c r="E24" s="438">
        <f>審査項目と前回審査の結果!$D$29</f>
        <v>0</v>
      </c>
      <c r="F24" s="590">
        <f>審査項目と前回審査の結果!$H$14</f>
        <v>0</v>
      </c>
      <c r="G24" s="590">
        <f>審査項目と前回審査の結果!$I$14</f>
        <v>0</v>
      </c>
      <c r="H24" s="551"/>
      <c r="I24" s="553"/>
      <c r="J24" s="555"/>
    </row>
    <row r="25" spans="1:10" s="347" customFormat="1" ht="37.5" customHeight="1">
      <c r="A25" s="586"/>
      <c r="B25" s="513"/>
      <c r="C25" s="374" t="s">
        <v>242</v>
      </c>
      <c r="D25" s="364">
        <f>審査項目と前回審査の結果!$C$30</f>
        <v>0</v>
      </c>
      <c r="E25" s="364">
        <f>審査項目と前回審査の結果!$D$30</f>
        <v>0</v>
      </c>
      <c r="F25" s="583"/>
      <c r="G25" s="583"/>
      <c r="H25" s="588"/>
      <c r="I25" s="579"/>
      <c r="J25" s="581"/>
    </row>
    <row r="26" spans="1:10" s="347" customFormat="1" ht="37.5" customHeight="1">
      <c r="A26" s="586"/>
      <c r="B26" s="513"/>
      <c r="C26" s="374" t="s">
        <v>246</v>
      </c>
      <c r="D26" s="364">
        <f>審査項目と前回審査の結果!$C$31</f>
        <v>0</v>
      </c>
      <c r="E26" s="364">
        <f>審査項目と前回審査の結果!$D$31</f>
        <v>0</v>
      </c>
      <c r="F26" s="583"/>
      <c r="G26" s="583"/>
      <c r="H26" s="588"/>
      <c r="I26" s="579"/>
      <c r="J26" s="581"/>
    </row>
    <row r="27" spans="1:10" s="347" customFormat="1" ht="37.5" customHeight="1">
      <c r="A27" s="549"/>
      <c r="B27" s="514"/>
      <c r="C27" s="352" t="s">
        <v>250</v>
      </c>
      <c r="D27" s="366">
        <f>審査項目と前回審査の結果!$C$32</f>
        <v>0</v>
      </c>
      <c r="E27" s="366">
        <f>審査項目と前回審査の結果!$D$32</f>
        <v>0</v>
      </c>
      <c r="F27" s="584"/>
      <c r="G27" s="584"/>
      <c r="H27" s="552"/>
      <c r="I27" s="554"/>
      <c r="J27" s="556"/>
    </row>
    <row r="28" spans="1:10" ht="97" customHeight="1" thickBot="1">
      <c r="A28" s="152" t="s">
        <v>98</v>
      </c>
      <c r="B28" s="296" t="s">
        <v>587</v>
      </c>
      <c r="C28" s="377" t="s">
        <v>252</v>
      </c>
      <c r="D28" s="378">
        <f>審査項目と前回審査の結果!$C$33</f>
        <v>0</v>
      </c>
      <c r="E28" s="378">
        <f>審査項目と前回審査の結果!$D$33</f>
        <v>0</v>
      </c>
      <c r="F28" s="366">
        <f>審査項目と前回審査の結果!$H$15</f>
        <v>0</v>
      </c>
      <c r="G28" s="366">
        <f>審査項目と前回審査の結果!$I$15</f>
        <v>0</v>
      </c>
      <c r="H28" s="224"/>
      <c r="I28" s="311"/>
      <c r="J28" s="312"/>
    </row>
    <row r="29" spans="1:10" ht="26.25" customHeight="1" thickBot="1">
      <c r="A29" s="298" t="s">
        <v>282</v>
      </c>
      <c r="B29" s="133" t="s">
        <v>399</v>
      </c>
      <c r="C29" s="443">
        <v>4</v>
      </c>
      <c r="D29" s="351">
        <f>審査項目と前回審査の結果!$C$34</f>
        <v>0</v>
      </c>
      <c r="E29" s="351">
        <f>審査項目と前回審査の結果!$D$34</f>
        <v>0</v>
      </c>
      <c r="F29" s="351">
        <f>審査項目と前回審査の結果!$H$16</f>
        <v>0</v>
      </c>
      <c r="G29" s="351">
        <f>審査項目と前回審査の結果!$I$16</f>
        <v>0</v>
      </c>
      <c r="H29" s="130"/>
      <c r="I29" s="310"/>
      <c r="J29" s="147"/>
    </row>
    <row r="30" spans="1:10" ht="42.5" customHeight="1">
      <c r="A30" s="548" t="s">
        <v>96</v>
      </c>
      <c r="B30" s="550" t="s">
        <v>553</v>
      </c>
      <c r="C30" s="354" t="s">
        <v>97</v>
      </c>
      <c r="D30" s="438">
        <f>審査項目と前回審査の結果!$C$36</f>
        <v>0</v>
      </c>
      <c r="E30" s="438">
        <f>審査項目と前回審査の結果!$D$36</f>
        <v>0</v>
      </c>
      <c r="F30" s="590">
        <f>審査項目と前回審査の結果!$H$17</f>
        <v>0</v>
      </c>
      <c r="G30" s="590">
        <f>審査項目と前回審査の結果!$I$17</f>
        <v>0</v>
      </c>
      <c r="H30" s="551"/>
      <c r="I30" s="553"/>
      <c r="J30" s="555"/>
    </row>
    <row r="31" spans="1:10" s="347" customFormat="1" ht="42.5" customHeight="1">
      <c r="A31" s="586"/>
      <c r="B31" s="513"/>
      <c r="C31" s="374" t="s">
        <v>263</v>
      </c>
      <c r="D31" s="364">
        <f>審査項目と前回審査の結果!$C$37</f>
        <v>0</v>
      </c>
      <c r="E31" s="364">
        <f>審査項目と前回審査の結果!$D$37</f>
        <v>0</v>
      </c>
      <c r="F31" s="583"/>
      <c r="G31" s="583"/>
      <c r="H31" s="588"/>
      <c r="I31" s="579"/>
      <c r="J31" s="581"/>
    </row>
    <row r="32" spans="1:10" s="347" customFormat="1" ht="42.5" customHeight="1">
      <c r="A32" s="549"/>
      <c r="B32" s="514"/>
      <c r="C32" s="375" t="s">
        <v>267</v>
      </c>
      <c r="D32" s="376">
        <f>審査項目と前回審査の結果!$C$38</f>
        <v>0</v>
      </c>
      <c r="E32" s="376">
        <f>審査項目と前回審査の結果!$D$38</f>
        <v>0</v>
      </c>
      <c r="F32" s="584"/>
      <c r="G32" s="584"/>
      <c r="H32" s="552"/>
      <c r="I32" s="554"/>
      <c r="J32" s="556"/>
    </row>
    <row r="33" spans="1:10" ht="58" customHeight="1" thickBot="1">
      <c r="A33" s="304" t="s">
        <v>295</v>
      </c>
      <c r="B33" s="297" t="s">
        <v>588</v>
      </c>
      <c r="C33" s="379">
        <v>4.2</v>
      </c>
      <c r="D33" s="380">
        <f>審査項目と前回審査の結果!$C$40</f>
        <v>0</v>
      </c>
      <c r="E33" s="380">
        <f>審査項目と前回審査の結果!$D$40</f>
        <v>0</v>
      </c>
      <c r="F33" s="380">
        <f>審査項目と前回審査の結果!$H$18</f>
        <v>0</v>
      </c>
      <c r="G33" s="380">
        <f>審査項目と前回審査の結果!$I$18</f>
        <v>0</v>
      </c>
      <c r="H33" s="225"/>
      <c r="I33" s="314"/>
      <c r="J33" s="445"/>
    </row>
    <row r="35" spans="1:10">
      <c r="A35" s="23"/>
    </row>
  </sheetData>
  <sheetProtection sheet="1" formatCells="0" formatColumns="0" formatRows="0" sort="0" autoFilter="0"/>
  <mergeCells count="56">
    <mergeCell ref="I2:I3"/>
    <mergeCell ref="J2:J3"/>
    <mergeCell ref="J8:J9"/>
    <mergeCell ref="A10:A12"/>
    <mergeCell ref="B10:B12"/>
    <mergeCell ref="H10:H12"/>
    <mergeCell ref="I10:I12"/>
    <mergeCell ref="J10:J12"/>
    <mergeCell ref="F10:F12"/>
    <mergeCell ref="G10:G12"/>
    <mergeCell ref="C2:E2"/>
    <mergeCell ref="F2:G2"/>
    <mergeCell ref="A2:A3"/>
    <mergeCell ref="B2:B3"/>
    <mergeCell ref="H2:H3"/>
    <mergeCell ref="A8:A9"/>
    <mergeCell ref="B8:B9"/>
    <mergeCell ref="H8:H9"/>
    <mergeCell ref="I8:I9"/>
    <mergeCell ref="F8:F9"/>
    <mergeCell ref="G8:G9"/>
    <mergeCell ref="A13:A16"/>
    <mergeCell ref="B13:B16"/>
    <mergeCell ref="H13:H16"/>
    <mergeCell ref="I13:I16"/>
    <mergeCell ref="J13:J16"/>
    <mergeCell ref="F13:F16"/>
    <mergeCell ref="G13:G16"/>
    <mergeCell ref="A17:A20"/>
    <mergeCell ref="B17:B20"/>
    <mergeCell ref="H17:H20"/>
    <mergeCell ref="I17:I20"/>
    <mergeCell ref="J17:J20"/>
    <mergeCell ref="F17:F20"/>
    <mergeCell ref="G17:G20"/>
    <mergeCell ref="A21:A22"/>
    <mergeCell ref="B21:B22"/>
    <mergeCell ref="H21:H22"/>
    <mergeCell ref="I21:I22"/>
    <mergeCell ref="J21:J22"/>
    <mergeCell ref="F21:F22"/>
    <mergeCell ref="G21:G22"/>
    <mergeCell ref="A24:A27"/>
    <mergeCell ref="B24:B27"/>
    <mergeCell ref="H24:H27"/>
    <mergeCell ref="I24:I27"/>
    <mergeCell ref="J24:J27"/>
    <mergeCell ref="F24:F27"/>
    <mergeCell ref="G24:G27"/>
    <mergeCell ref="A30:A32"/>
    <mergeCell ref="B30:B32"/>
    <mergeCell ref="H30:H32"/>
    <mergeCell ref="I30:I32"/>
    <mergeCell ref="J30:J32"/>
    <mergeCell ref="F30:F32"/>
    <mergeCell ref="G30:G32"/>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H29" xr:uid="{3FE8B510-7B56-4906-809B-E1331F64C04D}">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H23" xr:uid="{B3C541AF-5965-4C0B-B57F-70CD56E12ABA}">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H7" xr:uid="{5B5C4854-5149-4215-AED6-D02AD03D515B}">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1 H28 H8 H10 H13 H17 H24 H30 H33" xr:uid="{DFC01062-F25B-47EF-A685-AE9A33399000}">
      <formula1>"S,W,D,-"</formula1>
    </dataValidation>
    <dataValidation operator="equal" showInputMessage="1" showErrorMessage="1" sqref="B28 B21 A13 A4:A7 B10 A17 A30 A33 B24 C21:E22 C10:C12 C24:E28 F28:G28 D5:G6 D9 D8:G8 F17:G17 F21:G21 D10:E20 F10:G10 F13:G13 F24:G24 D30:E33 F33:G33 F30:G30" xr:uid="{87158258-571B-44C7-B302-DE45828AFEF4}"/>
    <dataValidation type="list" imeMode="off" allowBlank="1" showInputMessage="1" showErrorMessage="1" error="A,C,W,D,-のいずれか。" prompt="S，W，D（半角英字）のいずれか。_x000a_基準１の全点検項目のもっとも低い判定結果と同一の判定としてください。" sqref="H4" xr:uid="{A0462916-C7EE-4F9B-9D7C-5C0DA1D740F4}">
      <formula1>"S,W,D,-"</formula1>
    </dataValidation>
    <dataValidation type="textLength" imeMode="on" operator="greaterThanOrEqual" showErrorMessage="1" sqref="J28 J21 J5:J6 J8 J10 J13 J17 J24 J30 J33" xr:uid="{E279CE7E-0A7E-4317-8C30-2EB6751F8AE0}">
      <formula1>0</formula1>
    </dataValidation>
  </dataValidations>
  <printOptions horizontalCentered="1"/>
  <pageMargins left="0.59055118110236227" right="0.59055118110236227" top="0.78740157480314965" bottom="0.78740157480314965" header="0.51181102362204722" footer="0.31496062992125984"/>
  <pageSetup paperSize="9" scale="67" fitToHeight="50" orientation="landscape" r:id="rId1"/>
  <headerFooter alignWithMargins="0">
    <oddHeader>&amp;R&amp;8日本技術者教育認定基準（2019年度～）</oddHeader>
    <oddFooter>&amp;R&amp;8プログラム点検書（実地審査後）&amp;P/&amp;N</oddFooter>
  </headerFooter>
  <ignoredErrors>
    <ignoredError sqref="A33 A5:A8 A10 A13 A17 A21 A23:A24 A28:A30"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99CCFF"/>
  </sheetPr>
  <dimension ref="A1:H68"/>
  <sheetViews>
    <sheetView view="pageBreakPreview" zoomScaleNormal="100" zoomScaleSheetLayoutView="100" workbookViewId="0">
      <selection activeCell="B1" sqref="B1"/>
    </sheetView>
  </sheetViews>
  <sheetFormatPr defaultColWidth="8.58203125" defaultRowHeight="14"/>
  <cols>
    <col min="1" max="1" width="1.7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09" t="str">
        <f ca="1">IF(ISBLANK(INDIRECT("基本事項!E2")),"「基本事項」ワークシートで審査種類を選択してください",INDIRECT("基本事項!E2"))</f>
        <v/>
      </c>
      <c r="C1" s="642" t="s">
        <v>664</v>
      </c>
      <c r="D1" s="643"/>
      <c r="E1" s="643"/>
      <c r="F1" s="2"/>
    </row>
    <row r="2" spans="1:6" ht="135" customHeight="1">
      <c r="A2" s="1"/>
      <c r="B2" s="598" t="s">
        <v>489</v>
      </c>
      <c r="C2" s="598"/>
      <c r="D2" s="598"/>
      <c r="E2" s="598"/>
      <c r="F2" s="598"/>
    </row>
    <row r="3" spans="1:6" ht="75" customHeight="1">
      <c r="A3" s="1"/>
      <c r="B3" s="599" t="str">
        <f ca="1">CONCATENATE("プログラム名：",C12)</f>
        <v>プログラム名：「基本事項」でプログラム名を記入してください</v>
      </c>
      <c r="C3" s="599"/>
      <c r="D3" s="599"/>
      <c r="E3" s="599"/>
      <c r="F3" s="599"/>
    </row>
    <row r="4" spans="1:6" ht="75" customHeight="1">
      <c r="A4" s="1"/>
      <c r="B4" s="599" t="str">
        <f ca="1">CONCATENATE("(",C13," )")</f>
        <v>(「基本事項」でプログラム運営組織名を記入してください )</v>
      </c>
      <c r="C4" s="599"/>
      <c r="D4" s="599"/>
      <c r="E4" s="599"/>
      <c r="F4" s="599"/>
    </row>
    <row r="5" spans="1:6" ht="89" customHeight="1">
      <c r="A5" s="1"/>
      <c r="B5" s="599" t="str">
        <f ca="1">C14</f>
        <v>「基本事項」で認定種別を選択してください</v>
      </c>
      <c r="C5" s="601"/>
      <c r="D5" s="601"/>
      <c r="E5" s="601"/>
      <c r="F5" s="601"/>
    </row>
    <row r="6" spans="1:6" ht="42.5" customHeight="1">
      <c r="A6" s="1"/>
      <c r="B6" s="599" t="str">
        <f ca="1">C15</f>
        <v>「基本事項」で認定分野を選択してください</v>
      </c>
      <c r="C6" s="599"/>
      <c r="D6" s="599"/>
      <c r="E6" s="599"/>
      <c r="F6" s="599"/>
    </row>
    <row r="7" spans="1:6" ht="75" customHeight="1">
      <c r="A7" s="1"/>
      <c r="B7" s="597"/>
      <c r="C7" s="597"/>
      <c r="D7" s="597"/>
      <c r="E7" s="597"/>
      <c r="F7" s="597"/>
    </row>
    <row r="8" spans="1:6" ht="205.5" customHeight="1">
      <c r="A8" s="1"/>
      <c r="B8" s="599" t="str">
        <f ca="1">CONCATENATE("主審査員　",C20,"　（",D20,"）")</f>
        <v>主審査員　「基本事項」で主審査員氏名を記入してください　（「基本事項」で主審査員所属を記入してください）</v>
      </c>
      <c r="C8" s="599"/>
      <c r="D8" s="599"/>
      <c r="E8" s="599"/>
      <c r="F8" s="599"/>
    </row>
    <row r="9" spans="1:6" ht="65.25" customHeight="1">
      <c r="A9" s="1"/>
      <c r="B9" s="600" t="str">
        <f ca="1">C43</f>
        <v>「基本事項」で審査チーム報告書提出日を記入してください</v>
      </c>
      <c r="C9" s="600"/>
      <c r="D9" s="600"/>
      <c r="E9" s="600"/>
      <c r="F9" s="600"/>
    </row>
    <row r="10" spans="1:6" ht="19">
      <c r="A10" s="8" t="s">
        <v>383</v>
      </c>
      <c r="B10" s="60" t="s">
        <v>292</v>
      </c>
    </row>
    <row r="11" spans="1:6" ht="14.5" thickBot="1"/>
    <row r="12" spans="1:6">
      <c r="B12" s="67" t="s">
        <v>435</v>
      </c>
      <c r="C12" s="535" t="str">
        <f ca="1">'(2)プログラム点検書（実地審査後）'!C12</f>
        <v>「基本事項」でプログラム名を記入してください</v>
      </c>
      <c r="D12" s="535"/>
      <c r="E12" s="535"/>
      <c r="F12" s="536"/>
    </row>
    <row r="13" spans="1:6" ht="28">
      <c r="B13" s="69" t="s">
        <v>436</v>
      </c>
      <c r="C13" s="528" t="str">
        <f ca="1">'(2)プログラム点検書（実地審査後）'!C13</f>
        <v>「基本事項」でプログラム運営組織名を記入してください</v>
      </c>
      <c r="D13" s="528"/>
      <c r="E13" s="528"/>
      <c r="F13" s="529"/>
    </row>
    <row r="14" spans="1:6">
      <c r="B14" s="69" t="s">
        <v>594</v>
      </c>
      <c r="C14" s="528" t="str">
        <f ca="1">'(2)プログラム点検書（実地審査後）'!C14</f>
        <v>「基本事項」で認定種別を選択してください</v>
      </c>
      <c r="D14" s="528"/>
      <c r="E14" s="528"/>
      <c r="F14" s="529"/>
    </row>
    <row r="15" spans="1:6">
      <c r="B15" s="69" t="s">
        <v>437</v>
      </c>
      <c r="C15" s="528" t="str">
        <f ca="1">'(2)プログラム点検書（実地審査後）'!C15</f>
        <v>「基本事項」で認定分野を選択してください</v>
      </c>
      <c r="D15" s="528"/>
      <c r="E15" s="528"/>
      <c r="F15" s="529"/>
    </row>
    <row r="16" spans="1:6" ht="14.5" thickBot="1">
      <c r="B16" s="70" t="s">
        <v>438</v>
      </c>
      <c r="C16" s="544" t="str">
        <f ca="1">'(2)プログラム点検書（実地審査後）'!C16</f>
        <v>「基本事項」で審査チーム派遣機関を記入してください</v>
      </c>
      <c r="D16" s="544"/>
      <c r="E16" s="544"/>
      <c r="F16" s="545"/>
    </row>
    <row r="18" spans="2:6" ht="14.5" thickBot="1">
      <c r="B18" s="1" t="s">
        <v>125</v>
      </c>
    </row>
    <row r="19" spans="2:6" ht="14.5" thickBot="1">
      <c r="B19" s="38"/>
      <c r="C19" s="39" t="s">
        <v>441</v>
      </c>
      <c r="D19" s="39" t="s">
        <v>442</v>
      </c>
      <c r="E19" s="39" t="s">
        <v>443</v>
      </c>
      <c r="F19" s="40" t="s">
        <v>444</v>
      </c>
    </row>
    <row r="20" spans="2:6" ht="28">
      <c r="B20" s="160" t="str">
        <f ca="1">IF(ISBLANK(INDIRECT("基本事項!A15")),"",INDIRECT("基本事項!A15"))</f>
        <v>主審査員</v>
      </c>
      <c r="C20" s="141" t="str">
        <f ca="1">IF(ISBLANK(INDIRECT("基本事項!B15")),"「基本事項」で主審査員氏名を記入してください",INDIRECT("基本事項!B15"))</f>
        <v>「基本事項」で主審査員氏名を記入してください</v>
      </c>
      <c r="D20" s="141" t="str">
        <f ca="1">IF(ISBLANK(INDIRECT("基本事項!C15")),"「基本事項」で主審査員所属を記入してください",INDIRECT("基本事項!C15"))</f>
        <v>「基本事項」で主審査員所属を記入してください</v>
      </c>
      <c r="E20" s="141" t="str">
        <f ca="1">IF(ISBLANK(INDIRECT("基本事項!D15")),"「基本事項」で主審査員職名を記入してください",INDIRECT("基本事項!D15"))</f>
        <v>「基本事項」で主審査員職名を記入してください</v>
      </c>
      <c r="F20" s="142" t="str">
        <f ca="1">IF(ISBLANK(INDIRECT("基本事項!E15")),"「基本事項」で主審査員専門分野を記入してください",INDIRECT("基本事項!E15"))</f>
        <v>「基本事項」で主審査員専門分野を記入してください</v>
      </c>
    </row>
    <row r="21" spans="2:6">
      <c r="B21" s="161" t="str">
        <f ca="1">IF(ISBLANK(INDIRECT("基本事項!A16")),"",INDIRECT("基本事項!A16"))</f>
        <v>副審査員</v>
      </c>
      <c r="C21" s="143" t="str">
        <f ca="1">IF(ISBLANK(INDIRECT("基本事項!B16")),"",INDIRECT("基本事項!B16"))</f>
        <v/>
      </c>
      <c r="D21" s="143" t="str">
        <f ca="1">IF(ISBLANK(INDIRECT("基本事項!C16")),"",INDIRECT("基本事項!C16"))</f>
        <v/>
      </c>
      <c r="E21" s="143" t="str">
        <f ca="1">IF(ISBLANK(INDIRECT("基本事項!D16")),"",INDIRECT("基本事項!D16"))</f>
        <v/>
      </c>
      <c r="F21" s="144" t="str">
        <f ca="1">IF(ISBLANK(INDIRECT("基本事項!E16")),"",INDIRECT("基本事項!E16"))</f>
        <v/>
      </c>
    </row>
    <row r="22" spans="2:6">
      <c r="B22" s="161" t="str">
        <f ca="1">IF(ISBLANK(INDIRECT("基本事項!A17")),"",INDIRECT("基本事項!A17"))</f>
        <v/>
      </c>
      <c r="C22" s="143" t="str">
        <f ca="1">IF(ISBLANK(INDIRECT("基本事項!B17")),"",INDIRECT("基本事項!B17"))</f>
        <v/>
      </c>
      <c r="D22" s="143" t="str">
        <f ca="1">IF(ISBLANK(INDIRECT("基本事項!C17")),"",INDIRECT("基本事項!C17"))</f>
        <v/>
      </c>
      <c r="E22" s="143" t="str">
        <f ca="1">IF(ISBLANK(INDIRECT("基本事項!D17")),"",INDIRECT("基本事項!D17"))</f>
        <v/>
      </c>
      <c r="F22" s="144" t="str">
        <f ca="1">IF(ISBLANK(INDIRECT("基本事項!E17")),"",INDIRECT("基本事項!E17"))</f>
        <v/>
      </c>
    </row>
    <row r="23" spans="2:6">
      <c r="B23" s="161" t="str">
        <f ca="1">IF(ISBLANK(INDIRECT("基本事項!A18")),"",INDIRECT("基本事項!A18"))</f>
        <v/>
      </c>
      <c r="C23" s="143" t="str">
        <f ca="1">IF(ISBLANK(INDIRECT("基本事項!B18")),"",INDIRECT("基本事項!B18"))</f>
        <v/>
      </c>
      <c r="D23" s="143" t="str">
        <f ca="1">IF(ISBLANK(INDIRECT("基本事項!C18")),"",INDIRECT("基本事項!C18"))</f>
        <v/>
      </c>
      <c r="E23" s="143" t="str">
        <f ca="1">IF(ISBLANK(INDIRECT("基本事項!D18")),"",INDIRECT("基本事項!D18"))</f>
        <v/>
      </c>
      <c r="F23" s="144" t="str">
        <f ca="1">IF(ISBLANK(INDIRECT("基本事項!E18")),"",INDIRECT("基本事項!E18"))</f>
        <v/>
      </c>
    </row>
    <row r="24" spans="2:6">
      <c r="B24" s="161" t="str">
        <f ca="1">IF(ISBLANK(INDIRECT("基本事項!A19")),"",INDIRECT("基本事項!A19"))</f>
        <v/>
      </c>
      <c r="C24" s="143" t="str">
        <f ca="1">IF(ISBLANK(INDIRECT("基本事項!B19")),"",INDIRECT("基本事項!B19"))</f>
        <v/>
      </c>
      <c r="D24" s="143" t="str">
        <f ca="1">IF(ISBLANK(INDIRECT("基本事項!C19")),"",INDIRECT("基本事項!C19"))</f>
        <v/>
      </c>
      <c r="E24" s="143" t="str">
        <f ca="1">IF(ISBLANK(INDIRECT("基本事項!D19")),"",INDIRECT("基本事項!D19"))</f>
        <v/>
      </c>
      <c r="F24" s="144" t="str">
        <f ca="1">IF(ISBLANK(INDIRECT("基本事項!E19")),"",INDIRECT("基本事項!E19"))</f>
        <v/>
      </c>
    </row>
    <row r="25" spans="2:6">
      <c r="B25" s="161" t="str">
        <f ca="1">IF(ISBLANK(INDIRECT("基本事項!A20")),"",INDIRECT("基本事項!A20"))</f>
        <v/>
      </c>
      <c r="C25" s="143" t="str">
        <f ca="1">IF(ISBLANK(INDIRECT("基本事項!B20")),"",INDIRECT("基本事項!B20"))</f>
        <v/>
      </c>
      <c r="D25" s="143" t="str">
        <f ca="1">IF(ISBLANK(INDIRECT("基本事項!C20")),"",INDIRECT("基本事項!C20"))</f>
        <v/>
      </c>
      <c r="E25" s="143" t="str">
        <f ca="1">IF(ISBLANK(INDIRECT("基本事項!D20")),"",INDIRECT("基本事項!D20"))</f>
        <v/>
      </c>
      <c r="F25" s="144" t="str">
        <f ca="1">IF(ISBLANK(INDIRECT("基本事項!E20")),"",INDIRECT("基本事項!E20"))</f>
        <v/>
      </c>
    </row>
    <row r="26" spans="2:6">
      <c r="B26" s="161" t="str">
        <f ca="1">IF(ISBLANK(INDIRECT("基本事項!A21")),"",INDIRECT("基本事項!A21"))</f>
        <v/>
      </c>
      <c r="C26" s="143" t="str">
        <f ca="1">IF(ISBLANK(INDIRECT("基本事項!B21")),"",INDIRECT("基本事項!B21"))</f>
        <v/>
      </c>
      <c r="D26" s="143" t="str">
        <f ca="1">IF(ISBLANK(INDIRECT("基本事項!C21")),"",INDIRECT("基本事項!C21"))</f>
        <v/>
      </c>
      <c r="E26" s="143" t="str">
        <f ca="1">IF(ISBLANK(INDIRECT("基本事項!D21")),"",INDIRECT("基本事項!D21"))</f>
        <v/>
      </c>
      <c r="F26" s="144" t="str">
        <f ca="1">IF(ISBLANK(INDIRECT("基本事項!E21")),"",INDIRECT("基本事項!E21"))</f>
        <v/>
      </c>
    </row>
    <row r="27" spans="2:6" ht="14.5" thickBot="1">
      <c r="B27" s="190" t="str">
        <f ca="1">IF(ISBLANK(INDIRECT("基本事項!A22")),"",INDIRECT("基本事項!A22"))</f>
        <v/>
      </c>
      <c r="C27" s="191" t="str">
        <f ca="1">IF(ISBLANK(INDIRECT("基本事項!B22")),"",INDIRECT("基本事項!B22"))</f>
        <v/>
      </c>
      <c r="D27" s="191" t="str">
        <f ca="1">IF(ISBLANK(INDIRECT("基本事項!C22")),"",INDIRECT("基本事項!C22"))</f>
        <v/>
      </c>
      <c r="E27" s="191" t="str">
        <f ca="1">IF(ISBLANK(INDIRECT("基本事項!D22")),"",INDIRECT("基本事項!D22"))</f>
        <v/>
      </c>
      <c r="F27" s="192" t="str">
        <f ca="1">IF(ISBLANK(INDIRECT("基本事項!E22")),"",INDIRECT("基本事項!E22"))</f>
        <v/>
      </c>
    </row>
    <row r="28" spans="2:6" ht="14.5" thickBot="1">
      <c r="B28" s="189" t="str">
        <f ca="1">IF(ISBLANK(INDIRECT("基本事項!A23")),"",INDIRECT("基本事項!A23"))</f>
        <v/>
      </c>
      <c r="C28" s="189" t="str">
        <f ca="1">IF(ISBLANK(INDIRECT("基本事項!B23")),"",INDIRECT("基本事項!B23"))</f>
        <v/>
      </c>
      <c r="D28" s="189" t="str">
        <f ca="1">IF(ISBLANK(INDIRECT("基本事項!C23")),"",INDIRECT("基本事項!C23"))</f>
        <v/>
      </c>
      <c r="E28" s="189" t="str">
        <f ca="1">IF(ISBLANK(INDIRECT("基本事項!D23")),"",INDIRECT("基本事項!D23"))</f>
        <v/>
      </c>
      <c r="F28" s="195" t="str">
        <f ca="1">IF(ISBLANK(INDIRECT("基本事項!E23")),"",INDIRECT("基本事項!E23"))</f>
        <v/>
      </c>
    </row>
    <row r="29" spans="2:6" ht="30.75" customHeight="1">
      <c r="B29" s="166" t="str">
        <f ca="1">IF(ISBLANK(INDIRECT("基本事項!A24")),"",INDIRECT("基本事項!A24"))</f>
        <v>審査団長（一斉審査の場合記入）</v>
      </c>
      <c r="C29" s="197" t="str">
        <f ca="1">IF(ISBLANK(INDIRECT("基本事項!B24")),"「基本事項」で審査団長氏名を記入してください",INDIRECT("基本事項!B24"))</f>
        <v>「基本事項」で審査団長氏名を記入してください</v>
      </c>
      <c r="D29" s="197" t="str">
        <f ca="1">IF(ISBLANK(INDIRECT("基本事項!C24")),"「基本事項」で審査団長所属を記入してください",INDIRECT("基本事項!C24"))</f>
        <v>「基本事項」で審査団長所属を記入してください</v>
      </c>
      <c r="E29" s="85" t="str">
        <f ca="1">IF(ISBLANK(INDIRECT("基本事項!D24")),"「基本事項」で審査団長職名を記入してください",INDIRECT("基本事項!D24"))</f>
        <v>「基本事項」で審査団長職名を記入してください</v>
      </c>
      <c r="F29" s="200" t="str">
        <f ca="1">IF(ISBLANK(INDIRECT("基本事項!E24")),"",INDIRECT("基本事項!E24"))</f>
        <v/>
      </c>
    </row>
    <row r="30" spans="2:6" ht="18" customHeight="1" thickBot="1">
      <c r="B30" s="162" t="str">
        <f ca="1">IF(ISBLANK(INDIRECT("基本事項!A25")),"",INDIRECT("基本事項!A25"))</f>
        <v>副審査団長（同上）</v>
      </c>
      <c r="C30" s="145" t="str">
        <f ca="1">IF(ISBLANK(INDIRECT("基本事項!B25")),"",INDIRECT("基本事項!B25"))</f>
        <v/>
      </c>
      <c r="D30" s="145" t="str">
        <f ca="1">IF(ISBLANK(INDIRECT("基本事項!C25")),"",INDIRECT("基本事項!C25"))</f>
        <v/>
      </c>
      <c r="E30" s="146" t="str">
        <f ca="1">IF(ISBLANK(INDIRECT("基本事項!D25")),"",INDIRECT("基本事項!D25"))</f>
        <v/>
      </c>
      <c r="F30" s="200" t="str">
        <f ca="1">IF(ISBLANK(INDIRECT("基本事項!E25")),"",INDIRECT("基本事項!E25"))</f>
        <v/>
      </c>
    </row>
    <row r="31" spans="2:6">
      <c r="C31" s="26"/>
      <c r="D31" s="26"/>
      <c r="E31" s="26"/>
    </row>
    <row r="32" spans="2:6" ht="14.5" thickBot="1">
      <c r="B32" s="1" t="s">
        <v>446</v>
      </c>
      <c r="C32" s="26"/>
      <c r="D32" s="26"/>
      <c r="E32" s="26"/>
    </row>
    <row r="33" spans="1:6">
      <c r="B33" s="93" t="s">
        <v>447</v>
      </c>
      <c r="C33" s="247" t="s">
        <v>441</v>
      </c>
      <c r="D33" s="247" t="s">
        <v>442</v>
      </c>
      <c r="E33" s="248" t="s">
        <v>443</v>
      </c>
    </row>
    <row r="34" spans="1:6" s="26" customFormat="1" ht="28">
      <c r="A34" s="84"/>
      <c r="B34" s="165" t="str">
        <f ca="1">INDIRECT("基本事項!A29")</f>
        <v>JABEE対応責任者</v>
      </c>
      <c r="C34" s="143" t="str">
        <f ca="1">IF(ISBLANK(INDIRECT("基本事項!B29")),"「基本事項」ワークシートに記入してください",INDIRECT("基本事項!B29"))</f>
        <v>「基本事項」ワークシートに記入してください</v>
      </c>
      <c r="D34" s="143" t="str">
        <f ca="1">IF(ISBLANK(INDIRECT("基本事項!C29")),"「基本事項」ワークシートに記入してください",INDIRECT("基本事項!C29"))</f>
        <v>「基本事項」ワークシートに記入してください</v>
      </c>
      <c r="E34" s="144" t="str">
        <f ca="1">IF(ISBLANK(INDIRECT("基本事項!D29")),"「基本事項」ワークシートに記入してください",INDIRECT("基本事項!D29"))</f>
        <v>「基本事項」ワークシートに記入してください</v>
      </c>
    </row>
    <row r="35" spans="1:6" s="26" customFormat="1" ht="28.5" thickBot="1">
      <c r="A35" s="84"/>
      <c r="B35" s="164" t="str">
        <f ca="1">INDIRECT("基本事項!A30")</f>
        <v>プログラム責任者</v>
      </c>
      <c r="C35" s="145" t="str">
        <f ca="1">IF(ISBLANK(INDIRECT("基本事項!B30")),"「基本事項」ワークシートに記入してください",INDIRECT("基本事項!B30"))</f>
        <v>「基本事項」ワークシートに記入してください</v>
      </c>
      <c r="D35" s="145" t="str">
        <f ca="1">IF(ISBLANK(INDIRECT("基本事項!C30")),"「基本事項」ワークシートに記入してください",INDIRECT("基本事項!C30"))</f>
        <v>「基本事項」ワークシートに記入してください</v>
      </c>
      <c r="E35" s="146" t="str">
        <f ca="1">IF(ISBLANK(INDIRECT("基本事項!D30")),"「基本事項」ワークシートに記入してください",INDIRECT("基本事項!D30"))</f>
        <v>「基本事項」ワークシートに記入してください</v>
      </c>
    </row>
    <row r="36" spans="1:6">
      <c r="C36" s="26"/>
      <c r="D36" s="26"/>
      <c r="E36" s="26"/>
    </row>
    <row r="37" spans="1:6" ht="14.5" thickBot="1">
      <c r="B37" s="1" t="s">
        <v>490</v>
      </c>
      <c r="C37" s="26"/>
      <c r="D37" s="26"/>
      <c r="E37" s="26"/>
    </row>
    <row r="38" spans="1:6" ht="55.5" customHeight="1">
      <c r="B38" s="163" t="s">
        <v>492</v>
      </c>
      <c r="C38" s="87" t="str">
        <f ca="1">'(2)プログラム点検書（実地審査後）'!C37</f>
        <v>「基本事項」でプログラム点検書（実地審査後）作成責任者氏名を記入してください</v>
      </c>
      <c r="D38" s="246"/>
      <c r="E38" s="26"/>
    </row>
    <row r="39" spans="1:6" ht="48.5" customHeight="1" thickBot="1">
      <c r="B39" s="164" t="s">
        <v>123</v>
      </c>
      <c r="C39" s="88" t="str">
        <f ca="1">'(2)プログラム点検書（実地審査後）'!C38</f>
        <v>「基本事項」でプログラム点検書（実地審査後）提出日を記入してください</v>
      </c>
      <c r="D39" s="246"/>
      <c r="E39" s="26"/>
    </row>
    <row r="40" spans="1:6">
      <c r="B40" s="11"/>
      <c r="C40" s="12"/>
      <c r="D40" s="26"/>
      <c r="E40" s="26"/>
    </row>
    <row r="41" spans="1:6" ht="14.5" thickBot="1">
      <c r="B41" s="13" t="s">
        <v>489</v>
      </c>
      <c r="C41" s="26"/>
      <c r="D41" s="26"/>
      <c r="E41" s="26"/>
    </row>
    <row r="42" spans="1:6" ht="46.5" customHeight="1">
      <c r="B42" s="166" t="s">
        <v>492</v>
      </c>
      <c r="C42" s="87" t="str">
        <f ca="1">IF(ISBLANK(INDIRECT("基本事項!C47")),"「基本事項」で審査チーム報告書作成責任者氏名を記入してください",(INDIRECT("基本事項!C47")))</f>
        <v>「基本事項」で審査チーム報告書作成責任者氏名を記入してください</v>
      </c>
      <c r="D42" s="246"/>
      <c r="E42" s="26"/>
    </row>
    <row r="43" spans="1:6" ht="46.5" customHeight="1" thickBot="1">
      <c r="B43" s="162" t="s">
        <v>123</v>
      </c>
      <c r="C43" s="88" t="str">
        <f ca="1">IF(ISBLANK(INDIRECT("基本事項!B47")),"「基本事項」で審査チーム報告書提出日を記入してください",INDIRECT("基本事項!B47"))</f>
        <v>「基本事項」で審査チーム報告書提出日を記入してください</v>
      </c>
      <c r="D43" s="246"/>
      <c r="E43" s="26"/>
    </row>
    <row r="44" spans="1:6" ht="10.5" customHeight="1"/>
    <row r="45" spans="1:6" ht="27" customHeight="1">
      <c r="B45" s="1" t="str">
        <f>行動記録!A1</f>
        <v>審査チーム行動記録</v>
      </c>
      <c r="C45" s="1" t="s">
        <v>332</v>
      </c>
    </row>
    <row r="46" spans="1:6">
      <c r="B46" s="45"/>
      <c r="C46" s="644"/>
      <c r="D46" s="644"/>
      <c r="E46" s="644"/>
      <c r="F46" s="644"/>
    </row>
    <row r="47" spans="1:6" ht="3.75" customHeight="1">
      <c r="B47" s="45"/>
      <c r="C47" s="644"/>
      <c r="D47" s="644"/>
      <c r="E47" s="644"/>
      <c r="F47" s="644"/>
    </row>
    <row r="48" spans="1:6" ht="18.75" customHeight="1">
      <c r="B48" s="60" t="s">
        <v>491</v>
      </c>
    </row>
    <row r="49" spans="1:8" ht="18.75" customHeight="1" thickBot="1">
      <c r="B49" s="1" t="s">
        <v>386</v>
      </c>
    </row>
    <row r="50" spans="1:8" ht="90" customHeight="1" thickBot="1">
      <c r="A50" s="1"/>
      <c r="B50" s="629"/>
      <c r="C50" s="630"/>
      <c r="D50" s="630"/>
      <c r="E50" s="630"/>
      <c r="F50" s="631"/>
    </row>
    <row r="51" spans="1:8" ht="7.5" customHeight="1">
      <c r="A51" s="1"/>
      <c r="B51" s="79"/>
      <c r="C51" s="18"/>
    </row>
    <row r="52" spans="1:8" ht="19.5" thickBot="1">
      <c r="B52" s="60" t="s">
        <v>461</v>
      </c>
    </row>
    <row r="53" spans="1:8" ht="96.75" customHeight="1" thickBot="1">
      <c r="A53" s="9"/>
      <c r="B53" s="632" t="str">
        <f>IF('(2)プログラム点検書（実地審査後）'!B41="","",'(2)プログラム点検書（実地審査後）'!B41)</f>
        <v xml:space="preserve">プログラムの特に優れているところ
</v>
      </c>
      <c r="C53" s="633"/>
      <c r="D53" s="633"/>
      <c r="E53" s="633"/>
      <c r="F53" s="634"/>
    </row>
    <row r="54" spans="1:8" ht="92.25" customHeight="1">
      <c r="A54" s="9"/>
      <c r="B54" s="635" t="str">
        <f>IF('(2)プログラム点検書（実地審査後）'!B42="","",'(2)プログラム点検書（実地審査後）'!B42)</f>
        <v xml:space="preserve">プログラムの主要な問題点
</v>
      </c>
      <c r="C54" s="636"/>
      <c r="D54" s="636"/>
      <c r="E54" s="636"/>
      <c r="F54" s="637"/>
    </row>
    <row r="55" spans="1:8" ht="6.75" customHeight="1" thickBot="1">
      <c r="A55" s="9"/>
      <c r="B55" s="638" t="str">
        <f>IF('(2)プログラム点検書（実地審査後）'!B43="","",'(2)プログラム点検書（実地審査後）'!B43)</f>
        <v/>
      </c>
      <c r="C55" s="639"/>
      <c r="D55" s="639"/>
      <c r="E55" s="639"/>
      <c r="F55" s="640"/>
    </row>
    <row r="56" spans="1:8" ht="15.75" customHeight="1">
      <c r="A56" s="9"/>
      <c r="B56" s="51"/>
      <c r="C56" s="50"/>
      <c r="D56" s="79"/>
      <c r="E56" s="79"/>
      <c r="F56" s="15"/>
    </row>
    <row r="57" spans="1:8" ht="45.75" customHeight="1">
      <c r="A57" s="9"/>
      <c r="B57" s="618"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57" s="618"/>
      <c r="D57" s="618"/>
      <c r="E57" s="618"/>
      <c r="F57" s="618"/>
    </row>
    <row r="58" spans="1:8" ht="23.25" customHeight="1" thickBot="1">
      <c r="A58" s="9"/>
      <c r="B58" s="641" t="s">
        <v>462</v>
      </c>
      <c r="C58" s="641"/>
      <c r="D58" s="641"/>
      <c r="E58" s="641"/>
      <c r="F58" s="641"/>
      <c r="H58" s="100"/>
    </row>
    <row r="59" spans="1:8" ht="45" customHeight="1">
      <c r="A59" s="9"/>
      <c r="B59" s="616" t="str">
        <f>'(1)プログラム点検書（実地審査最終面談時）'!B17</f>
        <v>① 認定申請にあたっての留意点6(b)「2021年度修了生に適用された学習・教育到達目標ならびにカリキュラムと2022年度修了予定生に適用されている学習・教育到達目標ならびにカリキュラムがそれぞれ同一であり、施設・設備が同等であった。」</v>
      </c>
      <c r="C59" s="617"/>
      <c r="D59" s="617"/>
      <c r="E59" s="617"/>
      <c r="F59" s="456" t="s">
        <v>373</v>
      </c>
    </row>
    <row r="60" spans="1:8" ht="34.5" customHeight="1">
      <c r="A60" s="9"/>
      <c r="B60" s="626" t="str">
        <f>'(1)プログラム点検書（実地審査最終面談時）'!B18</f>
        <v>認定申請にあたっての留意点6(c)：「2021年度修了生が履修したプログラムも2022年度修了予定生が履修したプログラムと同じく認定基準を満たしていたことを審査によって確認できる。</v>
      </c>
      <c r="C60" s="627"/>
      <c r="D60" s="627"/>
      <c r="E60" s="457" t="str">
        <f>'(1)プログラム点検書（実地審査最終面談時）'!C18</f>
        <v>② 2021年度修了生全員が目標を達成していた。</v>
      </c>
      <c r="F60" s="205" t="s">
        <v>373</v>
      </c>
    </row>
    <row r="61" spans="1:8" ht="63.5" customHeight="1">
      <c r="A61" s="9"/>
      <c r="B61" s="628"/>
      <c r="C61" s="627"/>
      <c r="D61" s="627"/>
      <c r="E61" s="457" t="str">
        <f>'(1)プログラム点検書（実地審査最終面談時）'!C19</f>
        <v>③ 2021年度修了生が入学した時点で学習・教育到達目標が公開され教員と学生に周知されていた。</v>
      </c>
      <c r="F61" s="205" t="s">
        <v>373</v>
      </c>
    </row>
    <row r="62" spans="1:8" ht="54.75" customHeight="1" thickBot="1">
      <c r="A62" s="9"/>
      <c r="B62" s="613" t="s">
        <v>430</v>
      </c>
      <c r="C62" s="603"/>
      <c r="D62" s="603"/>
      <c r="E62" s="603"/>
      <c r="F62" s="604"/>
    </row>
    <row r="63" spans="1:8" ht="47.25" customHeight="1" thickBot="1">
      <c r="A63" s="1"/>
      <c r="B63" s="17"/>
      <c r="C63" s="18"/>
      <c r="D63" s="17"/>
      <c r="E63" s="7"/>
    </row>
    <row r="64" spans="1:8" ht="30" customHeight="1" thickBot="1">
      <c r="B64" s="125" t="s">
        <v>463</v>
      </c>
      <c r="C64" s="226"/>
      <c r="D64" s="42" t="s">
        <v>328</v>
      </c>
      <c r="E64" s="227"/>
      <c r="F64" s="228" t="s">
        <v>427</v>
      </c>
    </row>
    <row r="65" spans="2:6" ht="30" customHeight="1" thickBot="1">
      <c r="D65" s="46" t="s">
        <v>334</v>
      </c>
      <c r="E65" s="228"/>
      <c r="F65" s="229"/>
    </row>
    <row r="67" spans="2:6">
      <c r="B67" s="18"/>
      <c r="C67" s="18"/>
    </row>
    <row r="68" spans="2:6">
      <c r="B68" s="18"/>
      <c r="C68" s="18"/>
    </row>
  </sheetData>
  <sheetProtection sheet="1" formatCells="0" formatRows="0"/>
  <mergeCells count="25">
    <mergeCell ref="C1:E1"/>
    <mergeCell ref="B57:F57"/>
    <mergeCell ref="C12:F12"/>
    <mergeCell ref="C15:F15"/>
    <mergeCell ref="C46:F46"/>
    <mergeCell ref="C47:F47"/>
    <mergeCell ref="B2:F2"/>
    <mergeCell ref="B3:F3"/>
    <mergeCell ref="B4:F4"/>
    <mergeCell ref="C13:F13"/>
    <mergeCell ref="C16:F16"/>
    <mergeCell ref="B6:F6"/>
    <mergeCell ref="B8:F8"/>
    <mergeCell ref="B9:F9"/>
    <mergeCell ref="B7:F7"/>
    <mergeCell ref="C14:F14"/>
    <mergeCell ref="B5:F5"/>
    <mergeCell ref="B60:D61"/>
    <mergeCell ref="B62:F62"/>
    <mergeCell ref="B50:F50"/>
    <mergeCell ref="B53:F53"/>
    <mergeCell ref="B54:F54"/>
    <mergeCell ref="B55:F55"/>
    <mergeCell ref="B58:F58"/>
    <mergeCell ref="B59:E59"/>
  </mergeCells>
  <phoneticPr fontId="2"/>
  <conditionalFormatting sqref="B59:F62">
    <cfRule type="expression" dxfId="2" priority="1" stopIfTrue="1">
      <formula>AND(INDIRECT("基本事項!B2")&lt;&gt;"",INDIRECT("基本事項!B2")&lt;&gt;"新規審査(審査年度の前年度からの認定を希望)")</formula>
    </cfRule>
  </conditionalFormatting>
  <dataValidations xWindow="649" yWindow="532" count="6">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64" xr:uid="{00000000-0002-0000-0C00-000000000000}">
      <formula1>"認定可,認定不可"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64" xr:uid="{00000000-0002-0000-0C00-000001000000}">
      <formula1>"6年(次回は認定継続審査),3年(次回は認定継続審査),3年(次回は中間審査：書類),3年(次回は中間審査：通常),その他"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1年度を選択するのは、新規審査において審査年度前年度からの認定開始が申請されている場合で、かつ、審査の結果それを妥当と判断する場合に限られます。" sqref="E65" xr:uid="{00000000-0002-0000-0C00-000002000000}">
      <formula1>"2022年度,2021年度"</formula1>
    </dataValidation>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F59" xr:uid="{00000000-0002-0000-0C00-000003000000}">
      <formula1>"① ○,① ×"</formula1>
    </dataValidation>
    <dataValidation type="list" allowBlank="1" showInputMessage="1" showErrorMessage="1" prompt="全員が目標を達成した場合は○を、達成していない修了生がいた場合は×を選んでください。" sqref="F60" xr:uid="{00000000-0002-0000-0C00-000004000000}">
      <formula1>"②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F61" xr:uid="{00000000-0002-0000-0C00-000005000000}">
      <formula1>"③ ○,③ ×"</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9" min="1" max="5" man="1"/>
    <brk id="51" min="1" max="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A108-6DEE-4EDF-AF9B-550409516D55}">
  <sheetPr codeName="Sheet15">
    <tabColor rgb="FF99CCFF"/>
    <pageSetUpPr fitToPage="1"/>
  </sheetPr>
  <dimension ref="A1:K35"/>
  <sheetViews>
    <sheetView showZeros="0" zoomScale="80" zoomScaleNormal="80" zoomScaleSheetLayoutView="80" workbookViewId="0">
      <pane ySplit="3" topLeftCell="A4" activePane="bottomLeft" state="frozen"/>
      <selection pane="bottomLeft" activeCell="N7" sqref="N7"/>
    </sheetView>
  </sheetViews>
  <sheetFormatPr defaultColWidth="13" defaultRowHeight="14"/>
  <cols>
    <col min="1" max="1" width="8.5" style="1" customWidth="1"/>
    <col min="2" max="2" width="36.25" style="1" customWidth="1"/>
    <col min="3" max="3" width="6.5" style="347" customWidth="1"/>
    <col min="4" max="8" width="3.83203125" style="81" customWidth="1"/>
    <col min="9" max="9" width="3.58203125" style="1" customWidth="1"/>
    <col min="10" max="10" width="68.08203125" style="1" customWidth="1"/>
    <col min="11" max="11" width="48.33203125" style="1" customWidth="1"/>
    <col min="12" max="12" width="1.5" style="1" customWidth="1"/>
    <col min="13" max="13" width="41.83203125" style="1" customWidth="1"/>
    <col min="14" max="16384" width="13" style="1"/>
  </cols>
  <sheetData>
    <row r="1" spans="1:11" ht="31" customHeight="1" thickBot="1">
      <c r="A1" s="68" t="s">
        <v>464</v>
      </c>
      <c r="B1" s="68" t="str">
        <f ca="1">IF(ISBLANK(INDIRECT("基本事項!B2")),"「基本事項」ワークシートで審査種類を選択してください",CONCATENATE("審査結果と指摘事項：", INDIRECT("基本事項!B2")))</f>
        <v>「基本事項」ワークシートで審査種類を選択してください</v>
      </c>
      <c r="C1" s="68"/>
      <c r="D1" s="68"/>
      <c r="E1" s="68"/>
      <c r="F1" s="68"/>
      <c r="G1" s="68"/>
      <c r="H1" s="68"/>
      <c r="I1" s="68"/>
      <c r="J1" s="68" t="s">
        <v>623</v>
      </c>
      <c r="K1" s="68"/>
    </row>
    <row r="2" spans="1:11">
      <c r="A2" s="562" t="s">
        <v>120</v>
      </c>
      <c r="B2" s="564" t="s">
        <v>382</v>
      </c>
      <c r="C2" s="559" t="s">
        <v>640</v>
      </c>
      <c r="D2" s="560"/>
      <c r="E2" s="561"/>
      <c r="F2" s="559" t="s">
        <v>641</v>
      </c>
      <c r="G2" s="624"/>
      <c r="H2" s="625" t="s">
        <v>513</v>
      </c>
      <c r="I2" s="652" t="s">
        <v>514</v>
      </c>
      <c r="J2" s="564" t="s">
        <v>620</v>
      </c>
      <c r="K2" s="567" t="s">
        <v>576</v>
      </c>
    </row>
    <row r="3" spans="1:11" s="441" customFormat="1" ht="14.5" thickBot="1">
      <c r="A3" s="563"/>
      <c r="B3" s="565"/>
      <c r="C3" s="444" t="s">
        <v>642</v>
      </c>
      <c r="D3" s="444" t="s">
        <v>643</v>
      </c>
      <c r="E3" s="444" t="s">
        <v>644</v>
      </c>
      <c r="F3" s="444" t="s">
        <v>643</v>
      </c>
      <c r="G3" s="444" t="s">
        <v>644</v>
      </c>
      <c r="H3" s="565"/>
      <c r="I3" s="565"/>
      <c r="J3" s="565"/>
      <c r="K3" s="568"/>
    </row>
    <row r="4" spans="1:11" s="68" customFormat="1" ht="36" customHeight="1" thickBot="1">
      <c r="A4" s="301">
        <v>1</v>
      </c>
      <c r="B4" s="133" t="s">
        <v>396</v>
      </c>
      <c r="C4" s="443">
        <v>1</v>
      </c>
      <c r="D4" s="351">
        <f>審査項目と前回審査の結果!$C$4</f>
        <v>0</v>
      </c>
      <c r="E4" s="351">
        <f>審査項目と前回審査の結果!$D$4</f>
        <v>0</v>
      </c>
      <c r="F4" s="351">
        <f>審査項目と前回審査の結果!$H$4</f>
        <v>0</v>
      </c>
      <c r="G4" s="351">
        <f>審査項目と前回審査の結果!$I$4</f>
        <v>0</v>
      </c>
      <c r="H4" s="305" t="str">
        <f>IF(ISBLANK('(2)審査結果と指摘事項'!H4)," ",'(2)審査結果と指摘事項'!H4)</f>
        <v xml:space="preserve"> </v>
      </c>
      <c r="I4" s="130"/>
      <c r="J4" s="310"/>
      <c r="K4" s="147"/>
    </row>
    <row r="5" spans="1:11" ht="105" customHeight="1">
      <c r="A5" s="302" t="s">
        <v>577</v>
      </c>
      <c r="B5" s="293" t="s">
        <v>578</v>
      </c>
      <c r="C5" s="352" t="s">
        <v>101</v>
      </c>
      <c r="D5" s="353">
        <f>審査項目と前回審査の結果!$C$5</f>
        <v>0</v>
      </c>
      <c r="E5" s="353">
        <f>審査項目と前回審査の結果!$D$5</f>
        <v>0</v>
      </c>
      <c r="F5" s="353">
        <f>審査項目と前回審査の結果!$H$5</f>
        <v>0</v>
      </c>
      <c r="G5" s="353">
        <f>審査項目と前回審査の結果!$I$5</f>
        <v>0</v>
      </c>
      <c r="H5" s="306" t="str">
        <f>IF(ISBLANK('(2)審査結果と指摘事項'!H5)," ",'(2)審査結果と指摘事項'!H5)</f>
        <v xml:space="preserve"> </v>
      </c>
      <c r="I5" s="224"/>
      <c r="J5" s="311"/>
      <c r="K5" s="312"/>
    </row>
    <row r="6" spans="1:11" ht="155" customHeight="1" thickBot="1">
      <c r="A6" s="303" t="s">
        <v>579</v>
      </c>
      <c r="B6" s="442" t="s">
        <v>580</v>
      </c>
      <c r="C6" s="354" t="s">
        <v>49</v>
      </c>
      <c r="D6" s="438">
        <f>審査項目と前回審査の結果!$C$6</f>
        <v>0</v>
      </c>
      <c r="E6" s="438">
        <f>審査項目と前回審査の結果!$D$6</f>
        <v>0</v>
      </c>
      <c r="F6" s="376">
        <f>審査項目と前回審査の結果!$H$6</f>
        <v>0</v>
      </c>
      <c r="G6" s="376">
        <f>審査項目と前回審査の結果!$I$6</f>
        <v>0</v>
      </c>
      <c r="H6" s="307" t="str">
        <f>IF(ISBLANK('(2)審査結果と指摘事項'!H6)," ",'(2)審査結果と指摘事項'!H6)</f>
        <v xml:space="preserve"> </v>
      </c>
      <c r="I6" s="224"/>
      <c r="J6" s="313"/>
      <c r="K6" s="312"/>
    </row>
    <row r="7" spans="1:11" ht="25.5" customHeight="1" thickBot="1">
      <c r="A7" s="301">
        <v>2</v>
      </c>
      <c r="B7" s="133" t="s">
        <v>397</v>
      </c>
      <c r="C7" s="443">
        <v>2</v>
      </c>
      <c r="D7" s="351">
        <f>審査項目と前回審査の結果!$C$7</f>
        <v>0</v>
      </c>
      <c r="E7" s="351">
        <f>審査項目と前回審査の結果!$D$7</f>
        <v>0</v>
      </c>
      <c r="F7" s="351">
        <f>審査項目と前回審査の結果!$H$7</f>
        <v>0</v>
      </c>
      <c r="G7" s="351">
        <f>審査項目と前回審査の結果!$I$7</f>
        <v>0</v>
      </c>
      <c r="H7" s="305" t="str">
        <f>IF(ISBLANK('(2)審査結果と指摘事項'!H7)," ",'(2)審査結果と指摘事項'!H7)</f>
        <v xml:space="preserve"> </v>
      </c>
      <c r="I7" s="130"/>
      <c r="J7" s="310"/>
      <c r="K7" s="147"/>
    </row>
    <row r="8" spans="1:11" ht="77" customHeight="1">
      <c r="A8" s="548" t="s">
        <v>581</v>
      </c>
      <c r="B8" s="550" t="s">
        <v>582</v>
      </c>
      <c r="C8" s="356" t="s">
        <v>166</v>
      </c>
      <c r="D8" s="357">
        <f>審査項目と前回審査の結果!$C$9</f>
        <v>0</v>
      </c>
      <c r="E8" s="437">
        <f>審査項目と前回審査の結果!$D$9</f>
        <v>0</v>
      </c>
      <c r="F8" s="557">
        <f>審査項目と前回審査の結果!$H$8</f>
        <v>0</v>
      </c>
      <c r="G8" s="557">
        <f>審査項目と前回審査の結果!$I$8</f>
        <v>0</v>
      </c>
      <c r="H8" s="645" t="str">
        <f>IF(ISBLANK('(2)審査結果と指摘事項'!H8)," ",'(2)審査結果と指摘事項'!H8)</f>
        <v xml:space="preserve"> </v>
      </c>
      <c r="I8" s="551"/>
      <c r="J8" s="553"/>
      <c r="K8" s="555"/>
    </row>
    <row r="9" spans="1:11" s="347" customFormat="1" ht="77" customHeight="1">
      <c r="A9" s="549"/>
      <c r="B9" s="514"/>
      <c r="C9" s="359" t="s">
        <v>168</v>
      </c>
      <c r="D9" s="360">
        <f>審査項目と前回審査の結果!$C$10</f>
        <v>0</v>
      </c>
      <c r="E9" s="361">
        <f>審査項目と前回審査の結果!$D$10</f>
        <v>0</v>
      </c>
      <c r="F9" s="558" t="str">
        <f>IF(審査項目と前回審査の結果!$H$7="","",審査項目と前回審査の結果!$H$7)</f>
        <v/>
      </c>
      <c r="G9" s="558" t="str">
        <f>IF(審査項目と前回審査の結果!$I$7="","",審査項目と前回審査の結果!$I$7)</f>
        <v/>
      </c>
      <c r="H9" s="647"/>
      <c r="I9" s="552"/>
      <c r="J9" s="554"/>
      <c r="K9" s="556"/>
    </row>
    <row r="10" spans="1:11" ht="49.5" customHeight="1">
      <c r="A10" s="585" t="s">
        <v>278</v>
      </c>
      <c r="B10" s="587" t="s">
        <v>583</v>
      </c>
      <c r="C10" s="362" t="s">
        <v>172</v>
      </c>
      <c r="D10" s="438">
        <f>審査項目と前回審査の結果!$C$12</f>
        <v>0</v>
      </c>
      <c r="E10" s="438">
        <f>審査項目と前回審査の結果!$D$12</f>
        <v>0</v>
      </c>
      <c r="F10" s="582">
        <f>審査項目と前回審査の結果!$H$9</f>
        <v>0</v>
      </c>
      <c r="G10" s="582">
        <f>審査項目と前回審査の結果!$I$9</f>
        <v>0</v>
      </c>
      <c r="H10" s="648" t="str">
        <f>IF(ISBLANK('(2)審査結果と指摘事項'!H10)," ",'(2)審査結果と指摘事項'!H10)</f>
        <v xml:space="preserve"> </v>
      </c>
      <c r="I10" s="575"/>
      <c r="J10" s="578"/>
      <c r="K10" s="580"/>
    </row>
    <row r="11" spans="1:11" s="347" customFormat="1" ht="49.5" customHeight="1">
      <c r="A11" s="586"/>
      <c r="B11" s="513"/>
      <c r="C11" s="363" t="s">
        <v>174</v>
      </c>
      <c r="D11" s="364">
        <f>審査項目と前回審査の結果!$C$13</f>
        <v>0</v>
      </c>
      <c r="E11" s="364">
        <f>審査項目と前回審査の結果!$D$13</f>
        <v>0</v>
      </c>
      <c r="F11" s="583"/>
      <c r="G11" s="583"/>
      <c r="H11" s="646"/>
      <c r="I11" s="588"/>
      <c r="J11" s="579"/>
      <c r="K11" s="581"/>
    </row>
    <row r="12" spans="1:11" s="347" customFormat="1" ht="49.5" customHeight="1">
      <c r="A12" s="549"/>
      <c r="B12" s="514"/>
      <c r="C12" s="365" t="s">
        <v>176</v>
      </c>
      <c r="D12" s="366">
        <f>審査項目と前回審査の結果!$C$14</f>
        <v>0</v>
      </c>
      <c r="E12" s="366">
        <f>審査項目と前回審査の結果!$D$14</f>
        <v>0</v>
      </c>
      <c r="F12" s="584"/>
      <c r="G12" s="584"/>
      <c r="H12" s="647"/>
      <c r="I12" s="552"/>
      <c r="J12" s="554"/>
      <c r="K12" s="556"/>
    </row>
    <row r="13" spans="1:11" ht="40" customHeight="1">
      <c r="A13" s="619" t="s">
        <v>279</v>
      </c>
      <c r="B13" s="572" t="s">
        <v>584</v>
      </c>
      <c r="C13" s="367" t="s">
        <v>180</v>
      </c>
      <c r="D13" s="368">
        <f>審査項目と前回審査の結果!$C$16</f>
        <v>0</v>
      </c>
      <c r="E13" s="368">
        <f>審査項目と前回審査の結果!$D$16</f>
        <v>0</v>
      </c>
      <c r="F13" s="582">
        <f>審査項目と前回審査の結果!$H$10</f>
        <v>0</v>
      </c>
      <c r="G13" s="582">
        <f>審査項目と前回審査の結果!$I$10</f>
        <v>0</v>
      </c>
      <c r="H13" s="648" t="str">
        <f>IF(ISBLANK('(2)審査結果と指摘事項'!H13)," ",'(2)審査結果と指摘事項'!H13)</f>
        <v xml:space="preserve"> </v>
      </c>
      <c r="I13" s="575"/>
      <c r="J13" s="578"/>
      <c r="K13" s="580"/>
    </row>
    <row r="14" spans="1:11" s="347" customFormat="1" ht="40" customHeight="1">
      <c r="A14" s="620"/>
      <c r="B14" s="573"/>
      <c r="C14" s="369" t="s">
        <v>182</v>
      </c>
      <c r="D14" s="370">
        <f>審査項目と前回審査の結果!$C$17</f>
        <v>0</v>
      </c>
      <c r="E14" s="370">
        <f>審査項目と前回審査の結果!$D$17</f>
        <v>0</v>
      </c>
      <c r="F14" s="583"/>
      <c r="G14" s="583"/>
      <c r="H14" s="650"/>
      <c r="I14" s="622"/>
      <c r="J14" s="579"/>
      <c r="K14" s="581"/>
    </row>
    <row r="15" spans="1:11" s="347" customFormat="1" ht="40" customHeight="1">
      <c r="A15" s="620"/>
      <c r="B15" s="573"/>
      <c r="C15" s="371" t="s">
        <v>184</v>
      </c>
      <c r="D15" s="372">
        <f>審査項目と前回審査の結果!$C$18</f>
        <v>0</v>
      </c>
      <c r="E15" s="372">
        <f>審査項目と前回審査の結果!$D$18</f>
        <v>0</v>
      </c>
      <c r="F15" s="583"/>
      <c r="G15" s="583"/>
      <c r="H15" s="650"/>
      <c r="I15" s="622"/>
      <c r="J15" s="579"/>
      <c r="K15" s="581"/>
    </row>
    <row r="16" spans="1:11" s="347" customFormat="1" ht="40" customHeight="1">
      <c r="A16" s="621"/>
      <c r="B16" s="574"/>
      <c r="C16" s="373" t="s">
        <v>186</v>
      </c>
      <c r="D16" s="366">
        <f>審査項目と前回審査の結果!$C$19</f>
        <v>0</v>
      </c>
      <c r="E16" s="366">
        <f>審査項目と前回審査の結果!$D$19</f>
        <v>0</v>
      </c>
      <c r="F16" s="584"/>
      <c r="G16" s="584"/>
      <c r="H16" s="651"/>
      <c r="I16" s="623"/>
      <c r="J16" s="554"/>
      <c r="K16" s="556"/>
    </row>
    <row r="17" spans="1:11" ht="37" customHeight="1">
      <c r="A17" s="619" t="s">
        <v>281</v>
      </c>
      <c r="B17" s="572" t="s">
        <v>585</v>
      </c>
      <c r="C17" s="354" t="s">
        <v>190</v>
      </c>
      <c r="D17" s="438">
        <f>審査項目と前回審査の結果!$C$21</f>
        <v>0</v>
      </c>
      <c r="E17" s="438">
        <f>審査項目と前回審査の結果!$D$21</f>
        <v>0</v>
      </c>
      <c r="F17" s="582">
        <f>審査項目と前回審査の結果!$H$11</f>
        <v>0</v>
      </c>
      <c r="G17" s="582">
        <f>審査項目と前回審査の結果!$I$11</f>
        <v>0</v>
      </c>
      <c r="H17" s="648" t="str">
        <f>IF(ISBLANK('(2)審査結果と指摘事項'!H17)," ",'(2)審査結果と指摘事項'!H17)</f>
        <v xml:space="preserve"> </v>
      </c>
      <c r="I17" s="575"/>
      <c r="J17" s="578"/>
      <c r="K17" s="580"/>
    </row>
    <row r="18" spans="1:11" s="347" customFormat="1" ht="37" customHeight="1">
      <c r="A18" s="620"/>
      <c r="B18" s="573"/>
      <c r="C18" s="374" t="s">
        <v>194</v>
      </c>
      <c r="D18" s="364">
        <f>審査項目と前回審査の結果!$C$22</f>
        <v>0</v>
      </c>
      <c r="E18" s="364">
        <f>審査項目と前回審査の結果!$D$22</f>
        <v>0</v>
      </c>
      <c r="F18" s="583"/>
      <c r="G18" s="583"/>
      <c r="H18" s="650"/>
      <c r="I18" s="622"/>
      <c r="J18" s="579"/>
      <c r="K18" s="581"/>
    </row>
    <row r="19" spans="1:11" s="347" customFormat="1" ht="37" customHeight="1">
      <c r="A19" s="620"/>
      <c r="B19" s="573"/>
      <c r="C19" s="374" t="s">
        <v>198</v>
      </c>
      <c r="D19" s="364">
        <f>審査項目と前回審査の結果!$C$23</f>
        <v>0</v>
      </c>
      <c r="E19" s="364">
        <f>審査項目と前回審査の結果!$D$23</f>
        <v>0</v>
      </c>
      <c r="F19" s="583"/>
      <c r="G19" s="583"/>
      <c r="H19" s="650"/>
      <c r="I19" s="622"/>
      <c r="J19" s="579"/>
      <c r="K19" s="581"/>
    </row>
    <row r="20" spans="1:11" s="347" customFormat="1" ht="37" customHeight="1">
      <c r="A20" s="621"/>
      <c r="B20" s="574"/>
      <c r="C20" s="352" t="s">
        <v>200</v>
      </c>
      <c r="D20" s="366">
        <f>審査項目と前回審査の結果!$C$24</f>
        <v>0</v>
      </c>
      <c r="E20" s="366">
        <f>審査項目と前回審査の結果!$D$24</f>
        <v>0</v>
      </c>
      <c r="F20" s="584"/>
      <c r="G20" s="584"/>
      <c r="H20" s="651"/>
      <c r="I20" s="623"/>
      <c r="J20" s="554"/>
      <c r="K20" s="556"/>
    </row>
    <row r="21" spans="1:11" ht="57" customHeight="1">
      <c r="A21" s="585" t="s">
        <v>283</v>
      </c>
      <c r="B21" s="572" t="s">
        <v>586</v>
      </c>
      <c r="C21" s="367" t="s">
        <v>223</v>
      </c>
      <c r="D21" s="368">
        <f>審査項目と前回審査の結果!$C$26</f>
        <v>0</v>
      </c>
      <c r="E21" s="368">
        <f>審査項目と前回審査の結果!$D$26</f>
        <v>0</v>
      </c>
      <c r="F21" s="582">
        <f>審査項目と前回審査の結果!$H$12</f>
        <v>0</v>
      </c>
      <c r="G21" s="582">
        <f>審査項目と前回審査の結果!$I$12</f>
        <v>0</v>
      </c>
      <c r="H21" s="648" t="str">
        <f>IF(ISBLANK('(2)審査結果と指摘事項'!H21)," ",'(2)審査結果と指摘事項'!H21)</f>
        <v xml:space="preserve"> </v>
      </c>
      <c r="I21" s="575"/>
      <c r="J21" s="578"/>
      <c r="K21" s="580"/>
    </row>
    <row r="22" spans="1:11" s="347" customFormat="1" ht="58" customHeight="1" thickBot="1">
      <c r="A22" s="596"/>
      <c r="B22" s="591"/>
      <c r="C22" s="375" t="s">
        <v>229</v>
      </c>
      <c r="D22" s="376">
        <f>審査項目と前回審査の結果!$C$27</f>
        <v>0</v>
      </c>
      <c r="E22" s="376">
        <f>審査項目と前回審査の結果!$D$27</f>
        <v>0</v>
      </c>
      <c r="F22" s="595"/>
      <c r="G22" s="595"/>
      <c r="H22" s="649"/>
      <c r="I22" s="592"/>
      <c r="J22" s="593"/>
      <c r="K22" s="594"/>
    </row>
    <row r="23" spans="1:11" s="68" customFormat="1" ht="27.75" customHeight="1" thickBot="1">
      <c r="A23" s="128" t="s">
        <v>280</v>
      </c>
      <c r="B23" s="133" t="s">
        <v>398</v>
      </c>
      <c r="C23" s="443">
        <v>3</v>
      </c>
      <c r="D23" s="351">
        <f>審査項目と前回審査の結果!$C$28</f>
        <v>0</v>
      </c>
      <c r="E23" s="351">
        <f>審査項目と前回審査の結果!$D$28</f>
        <v>0</v>
      </c>
      <c r="F23" s="351">
        <f>審査項目と前回審査の結果!$H$13</f>
        <v>0</v>
      </c>
      <c r="G23" s="351">
        <f>審査項目と前回審査の結果!$I$13</f>
        <v>0</v>
      </c>
      <c r="H23" s="305" t="str">
        <f>IF(ISBLANK('(2)審査結果と指摘事項'!H23)," ",'(2)審査結果と指摘事項'!H23)</f>
        <v xml:space="preserve"> </v>
      </c>
      <c r="I23" s="130"/>
      <c r="J23" s="310"/>
      <c r="K23" s="147"/>
    </row>
    <row r="24" spans="1:11" ht="36" customHeight="1">
      <c r="A24" s="548" t="s">
        <v>62</v>
      </c>
      <c r="B24" s="550" t="s">
        <v>551</v>
      </c>
      <c r="C24" s="375" t="s">
        <v>235</v>
      </c>
      <c r="D24" s="438">
        <f>審査項目と前回審査の結果!$C$29</f>
        <v>0</v>
      </c>
      <c r="E24" s="438">
        <f>審査項目と前回審査の結果!$D$29</f>
        <v>0</v>
      </c>
      <c r="F24" s="590">
        <f>審査項目と前回審査の結果!$H$14</f>
        <v>0</v>
      </c>
      <c r="G24" s="590">
        <f>審査項目と前回審査の結果!$I$14</f>
        <v>0</v>
      </c>
      <c r="H24" s="645" t="str">
        <f>IF(ISBLANK('(2)審査結果と指摘事項'!H24)," ",'(2)審査結果と指摘事項'!H24)</f>
        <v xml:space="preserve"> </v>
      </c>
      <c r="I24" s="551"/>
      <c r="J24" s="553"/>
      <c r="K24" s="555"/>
    </row>
    <row r="25" spans="1:11" s="347" customFormat="1" ht="36" customHeight="1">
      <c r="A25" s="586"/>
      <c r="B25" s="513"/>
      <c r="C25" s="374" t="s">
        <v>242</v>
      </c>
      <c r="D25" s="364">
        <f>審査項目と前回審査の結果!$C$30</f>
        <v>0</v>
      </c>
      <c r="E25" s="364">
        <f>審査項目と前回審査の結果!$D$30</f>
        <v>0</v>
      </c>
      <c r="F25" s="583"/>
      <c r="G25" s="583"/>
      <c r="H25" s="646"/>
      <c r="I25" s="588"/>
      <c r="J25" s="579"/>
      <c r="K25" s="581"/>
    </row>
    <row r="26" spans="1:11" s="347" customFormat="1" ht="36" customHeight="1">
      <c r="A26" s="586"/>
      <c r="B26" s="513"/>
      <c r="C26" s="374" t="s">
        <v>246</v>
      </c>
      <c r="D26" s="364">
        <f>審査項目と前回審査の結果!$C$31</f>
        <v>0</v>
      </c>
      <c r="E26" s="364">
        <f>審査項目と前回審査の結果!$D$31</f>
        <v>0</v>
      </c>
      <c r="F26" s="583"/>
      <c r="G26" s="583"/>
      <c r="H26" s="646"/>
      <c r="I26" s="588"/>
      <c r="J26" s="579"/>
      <c r="K26" s="581"/>
    </row>
    <row r="27" spans="1:11" s="347" customFormat="1" ht="36" customHeight="1">
      <c r="A27" s="549"/>
      <c r="B27" s="514"/>
      <c r="C27" s="352" t="s">
        <v>250</v>
      </c>
      <c r="D27" s="366">
        <f>審査項目と前回審査の結果!$C$32</f>
        <v>0</v>
      </c>
      <c r="E27" s="366">
        <f>審査項目と前回審査の結果!$D$32</f>
        <v>0</v>
      </c>
      <c r="F27" s="584"/>
      <c r="G27" s="584"/>
      <c r="H27" s="647"/>
      <c r="I27" s="552"/>
      <c r="J27" s="554"/>
      <c r="K27" s="556"/>
    </row>
    <row r="28" spans="1:11" ht="97" customHeight="1" thickBot="1">
      <c r="A28" s="152" t="s">
        <v>98</v>
      </c>
      <c r="B28" s="296" t="s">
        <v>587</v>
      </c>
      <c r="C28" s="377" t="s">
        <v>252</v>
      </c>
      <c r="D28" s="378">
        <f>審査項目と前回審査の結果!$C$33</f>
        <v>0</v>
      </c>
      <c r="E28" s="378">
        <f>審査項目と前回審査の結果!$D$33</f>
        <v>0</v>
      </c>
      <c r="F28" s="366">
        <f>審査項目と前回審査の結果!$H$15</f>
        <v>0</v>
      </c>
      <c r="G28" s="366">
        <f>審査項目と前回審査の結果!$I$15</f>
        <v>0</v>
      </c>
      <c r="H28" s="306" t="str">
        <f>IF(ISBLANK('(2)審査結果と指摘事項'!H28)," ",'(2)審査結果と指摘事項'!H28)</f>
        <v xml:space="preserve"> </v>
      </c>
      <c r="I28" s="224"/>
      <c r="J28" s="311"/>
      <c r="K28" s="312"/>
    </row>
    <row r="29" spans="1:11" ht="26.25" customHeight="1" thickBot="1">
      <c r="A29" s="298" t="s">
        <v>282</v>
      </c>
      <c r="B29" s="133" t="s">
        <v>399</v>
      </c>
      <c r="C29" s="443">
        <v>4</v>
      </c>
      <c r="D29" s="351">
        <f>審査項目と前回審査の結果!$C$34</f>
        <v>0</v>
      </c>
      <c r="E29" s="351">
        <f>審査項目と前回審査の結果!$D$34</f>
        <v>0</v>
      </c>
      <c r="F29" s="351">
        <f>審査項目と前回審査の結果!$H$16</f>
        <v>0</v>
      </c>
      <c r="G29" s="351">
        <f>審査項目と前回審査の結果!$I$16</f>
        <v>0</v>
      </c>
      <c r="H29" s="305" t="str">
        <f>IF(ISBLANK('(2)審査結果と指摘事項'!H29)," ",'(2)審査結果と指摘事項'!H29)</f>
        <v xml:space="preserve"> </v>
      </c>
      <c r="I29" s="130"/>
      <c r="J29" s="310"/>
      <c r="K29" s="147"/>
    </row>
    <row r="30" spans="1:11" ht="44" customHeight="1">
      <c r="A30" s="548" t="s">
        <v>96</v>
      </c>
      <c r="B30" s="550" t="s">
        <v>553</v>
      </c>
      <c r="C30" s="354" t="s">
        <v>97</v>
      </c>
      <c r="D30" s="438">
        <f>審査項目と前回審査の結果!$C$36</f>
        <v>0</v>
      </c>
      <c r="E30" s="438">
        <f>審査項目と前回審査の結果!$D$36</f>
        <v>0</v>
      </c>
      <c r="F30" s="590">
        <f>審査項目と前回審査の結果!$H$17</f>
        <v>0</v>
      </c>
      <c r="G30" s="590">
        <f>審査項目と前回審査の結果!$I$17</f>
        <v>0</v>
      </c>
      <c r="H30" s="645" t="str">
        <f>IF(ISBLANK('(2)審査結果と指摘事項'!H30)," ",'(2)審査結果と指摘事項'!H30)</f>
        <v xml:space="preserve"> </v>
      </c>
      <c r="I30" s="551"/>
      <c r="J30" s="553"/>
      <c r="K30" s="555"/>
    </row>
    <row r="31" spans="1:11" s="347" customFormat="1" ht="44" customHeight="1">
      <c r="A31" s="586"/>
      <c r="B31" s="513"/>
      <c r="C31" s="374" t="s">
        <v>263</v>
      </c>
      <c r="D31" s="364">
        <f>審査項目と前回審査の結果!$C$37</f>
        <v>0</v>
      </c>
      <c r="E31" s="364">
        <f>審査項目と前回審査の結果!$D$37</f>
        <v>0</v>
      </c>
      <c r="F31" s="583"/>
      <c r="G31" s="583"/>
      <c r="H31" s="646"/>
      <c r="I31" s="588"/>
      <c r="J31" s="579"/>
      <c r="K31" s="581"/>
    </row>
    <row r="32" spans="1:11" s="347" customFormat="1" ht="44" customHeight="1">
      <c r="A32" s="549"/>
      <c r="B32" s="514"/>
      <c r="C32" s="375" t="s">
        <v>267</v>
      </c>
      <c r="D32" s="376">
        <f>審査項目と前回審査の結果!$C$38</f>
        <v>0</v>
      </c>
      <c r="E32" s="376">
        <f>審査項目と前回審査の結果!$D$38</f>
        <v>0</v>
      </c>
      <c r="F32" s="584"/>
      <c r="G32" s="584"/>
      <c r="H32" s="647"/>
      <c r="I32" s="552"/>
      <c r="J32" s="554"/>
      <c r="K32" s="556"/>
    </row>
    <row r="33" spans="1:11" ht="58" customHeight="1" thickBot="1">
      <c r="A33" s="304" t="s">
        <v>295</v>
      </c>
      <c r="B33" s="297" t="s">
        <v>588</v>
      </c>
      <c r="C33" s="379">
        <v>4.2</v>
      </c>
      <c r="D33" s="380">
        <f>審査項目と前回審査の結果!$C$40</f>
        <v>0</v>
      </c>
      <c r="E33" s="380">
        <f>審査項目と前回審査の結果!$D$40</f>
        <v>0</v>
      </c>
      <c r="F33" s="380">
        <f>審査項目と前回審査の結果!$H$18</f>
        <v>0</v>
      </c>
      <c r="G33" s="380">
        <f>審査項目と前回審査の結果!$I$18</f>
        <v>0</v>
      </c>
      <c r="H33" s="308" t="str">
        <f>IF(ISBLANK('(2)審査結果と指摘事項'!H33)," ",'(2)審査結果と指摘事項'!H33)</f>
        <v xml:space="preserve"> </v>
      </c>
      <c r="I33" s="225"/>
      <c r="J33" s="314"/>
      <c r="K33" s="445"/>
    </row>
    <row r="35" spans="1:11">
      <c r="A35" s="23"/>
    </row>
  </sheetData>
  <sheetProtection sheet="1" formatCells="0" formatColumns="0" formatRows="0" sort="0" autoFilter="0"/>
  <mergeCells count="64">
    <mergeCell ref="I8:I9"/>
    <mergeCell ref="J8:J9"/>
    <mergeCell ref="A2:A3"/>
    <mergeCell ref="B2:B3"/>
    <mergeCell ref="C2:E2"/>
    <mergeCell ref="F2:G2"/>
    <mergeCell ref="H2:H3"/>
    <mergeCell ref="I2:I3"/>
    <mergeCell ref="J2:J3"/>
    <mergeCell ref="F17:F20"/>
    <mergeCell ref="G17:G20"/>
    <mergeCell ref="K8:K9"/>
    <mergeCell ref="A10:A12"/>
    <mergeCell ref="B10:B12"/>
    <mergeCell ref="H10:H12"/>
    <mergeCell ref="I10:I12"/>
    <mergeCell ref="J10:J12"/>
    <mergeCell ref="K10:K12"/>
    <mergeCell ref="F8:F9"/>
    <mergeCell ref="G8:G9"/>
    <mergeCell ref="F10:F12"/>
    <mergeCell ref="G10:G12"/>
    <mergeCell ref="A8:A9"/>
    <mergeCell ref="B8:B9"/>
    <mergeCell ref="H8:H9"/>
    <mergeCell ref="F24:F27"/>
    <mergeCell ref="G24:G27"/>
    <mergeCell ref="K13:K16"/>
    <mergeCell ref="A17:A20"/>
    <mergeCell ref="B17:B20"/>
    <mergeCell ref="H17:H20"/>
    <mergeCell ref="I17:I20"/>
    <mergeCell ref="J17:J20"/>
    <mergeCell ref="K17:K20"/>
    <mergeCell ref="A13:A16"/>
    <mergeCell ref="B13:B16"/>
    <mergeCell ref="H13:H16"/>
    <mergeCell ref="I13:I16"/>
    <mergeCell ref="J13:J16"/>
    <mergeCell ref="F13:F16"/>
    <mergeCell ref="G13:G16"/>
    <mergeCell ref="A21:A22"/>
    <mergeCell ref="B21:B22"/>
    <mergeCell ref="H21:H22"/>
    <mergeCell ref="I21:I22"/>
    <mergeCell ref="J21:J22"/>
    <mergeCell ref="F21:F22"/>
    <mergeCell ref="G21:G22"/>
    <mergeCell ref="K2:K3"/>
    <mergeCell ref="K30:K32"/>
    <mergeCell ref="A30:A32"/>
    <mergeCell ref="B30:B32"/>
    <mergeCell ref="H30:H32"/>
    <mergeCell ref="I30:I32"/>
    <mergeCell ref="J30:J32"/>
    <mergeCell ref="F30:F32"/>
    <mergeCell ref="G30:G32"/>
    <mergeCell ref="K21:K22"/>
    <mergeCell ref="A24:A27"/>
    <mergeCell ref="B24:B27"/>
    <mergeCell ref="H24:H27"/>
    <mergeCell ref="I24:I27"/>
    <mergeCell ref="J24:J27"/>
    <mergeCell ref="K24:K27"/>
  </mergeCells>
  <phoneticPr fontId="2"/>
  <dataValidations count="7">
    <dataValidation type="textLength" imeMode="on" operator="greaterThanOrEqual" showErrorMessage="1" sqref="K28 K5:K6 K21 K8 K10 K13 K17 K24 K30 K33" xr:uid="{EAE51E42-2722-4C50-B23F-77EDB8F28DA1}">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I4" xr:uid="{C9770358-7546-4DE8-9CBF-35E1AC4198D9}">
      <formula1>"S,W,D,-"</formula1>
    </dataValidation>
    <dataValidation operator="equal" showInputMessage="1" showErrorMessage="1" sqref="F28:H28 B10 A4:A7 F30:H30 F24:H24 A17 B21 F21:H21 A33 D5:H6 A30 F10:H10 A13 F13:H13 F17:H17 F33:H33 B28 B24 C10:C12 C24:E28 C21:E22 D8:H8 D9 D10:E20 D30:E33" xr:uid="{7C1DAAAC-10F3-4339-86E8-BBAE5045DF7C}"/>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I5:I6 I28 I21 I8 I10 I13 I17 I24 I30 I33" xr:uid="{067F88A0-1898-49CA-9F0B-A4A71180ECDD}">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I7" xr:uid="{8D2A9781-756A-4C27-8C13-24F46FBC56F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I23" xr:uid="{37C4F37D-AD90-4F8A-BFB9-E01F89CB158F}">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I29" xr:uid="{63F34F6E-E04F-44BD-BF4D-1574E5E2156B}">
      <formula1>"S,W,D,-"</formula1>
    </dataValidation>
  </dataValidations>
  <printOptions horizontalCentered="1"/>
  <pageMargins left="0.59055118110236227" right="0.59055118110236227" top="0.78740157480314965" bottom="0.78740157480314965" header="0.51181102362204722" footer="0.31496062992125984"/>
  <pageSetup paperSize="9" scale="66" fitToHeight="50" orientation="landscape" r:id="rId1"/>
  <headerFooter alignWithMargins="0">
    <oddHeader>&amp;R&amp;8日本技術者教育認定基準（2019年度～）</oddHeader>
    <oddFooter>&amp;R&amp;8審査チーム報告書　&amp;P/&amp;N</oddFooter>
  </headerFooter>
  <ignoredErrors>
    <ignoredError sqref="A33 A5:A8 A10 A13 A17 A21 A23:A24 A28:A30" numberStoredAsText="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339966"/>
  </sheetPr>
  <dimension ref="A1:H85"/>
  <sheetViews>
    <sheetView view="pageBreakPreview" zoomScaleNormal="100" zoomScaleSheetLayoutView="100" workbookViewId="0">
      <selection activeCell="B1" sqref="B1"/>
    </sheetView>
  </sheetViews>
  <sheetFormatPr defaultColWidth="8.58203125" defaultRowHeight="14"/>
  <cols>
    <col min="1" max="1" width="2.3320312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09" t="str">
        <f ca="1">IF(ISBLANK(INDIRECT("基本事項!E2")),"「基本事項」ワークシートで審査種類を選択してください",INDIRECT("基本事項!E2"))</f>
        <v/>
      </c>
      <c r="C1" s="642" t="s">
        <v>664</v>
      </c>
      <c r="D1" s="643"/>
      <c r="E1" s="643"/>
      <c r="F1" s="2"/>
    </row>
    <row r="2" spans="1:6" ht="135" customHeight="1">
      <c r="A2" s="1"/>
      <c r="B2" s="598" t="s">
        <v>290</v>
      </c>
      <c r="C2" s="598"/>
      <c r="D2" s="598"/>
      <c r="E2" s="598"/>
      <c r="F2" s="598"/>
    </row>
    <row r="3" spans="1:6" ht="75" customHeight="1">
      <c r="A3" s="1"/>
      <c r="B3" s="599" t="str">
        <f ca="1">CONCATENATE("プログラム名：",C15)</f>
        <v>プログラム名：「基本事項」でプログラム名を記入してください</v>
      </c>
      <c r="C3" s="599"/>
      <c r="D3" s="599"/>
      <c r="E3" s="599"/>
      <c r="F3" s="599"/>
    </row>
    <row r="4" spans="1:6" ht="75" customHeight="1">
      <c r="A4" s="1"/>
      <c r="B4" s="599" t="str">
        <f ca="1">CONCATENATE("(",C16," )")</f>
        <v>(「基本事項」でプログラム運営組織名を記入してください )</v>
      </c>
      <c r="C4" s="599"/>
      <c r="D4" s="599"/>
      <c r="E4" s="599"/>
      <c r="F4" s="599"/>
    </row>
    <row r="5" spans="1:6" ht="99" customHeight="1">
      <c r="A5" s="1"/>
      <c r="B5" s="599" t="str">
        <f ca="1">C17</f>
        <v>「基本事項」で認定種別を選択してください</v>
      </c>
      <c r="C5" s="601"/>
      <c r="D5" s="601"/>
      <c r="E5" s="601"/>
      <c r="F5" s="601"/>
    </row>
    <row r="6" spans="1:6" ht="46.5" customHeight="1">
      <c r="A6" s="1"/>
      <c r="B6" s="599" t="str">
        <f ca="1">C18</f>
        <v>「基本事項」で認定分野を選択してください</v>
      </c>
      <c r="C6" s="599"/>
      <c r="D6" s="599"/>
      <c r="E6" s="599"/>
      <c r="F6" s="599"/>
    </row>
    <row r="7" spans="1:6" ht="75" customHeight="1">
      <c r="A7" s="1"/>
      <c r="B7" s="597"/>
      <c r="C7" s="597"/>
      <c r="D7" s="597"/>
      <c r="E7" s="597"/>
      <c r="F7" s="597"/>
    </row>
    <row r="8" spans="1:6" ht="106.5" customHeight="1">
      <c r="A8" s="1"/>
      <c r="B8" s="654" t="str">
        <f ca="1">CONCATENATE(C18,"審査委員会")</f>
        <v>「基本事項」で認定分野を選択してください審査委員会</v>
      </c>
      <c r="C8" s="654"/>
      <c r="D8" s="654"/>
      <c r="E8" s="654"/>
      <c r="F8" s="654"/>
    </row>
    <row r="9" spans="1:6" ht="46.5" customHeight="1">
      <c r="A9" s="1"/>
      <c r="B9" s="599" t="str">
        <f ca="1">C49</f>
        <v>「基本事項」で作成責任者氏名（分野別審査委員長名）を記入してください</v>
      </c>
      <c r="C9" s="599"/>
      <c r="D9" s="599"/>
      <c r="E9" s="599"/>
      <c r="F9" s="599"/>
    </row>
    <row r="10" spans="1:6" ht="37.5" customHeight="1">
      <c r="A10" s="1"/>
      <c r="B10" s="600" t="str">
        <f ca="1">C50</f>
        <v>「基本事項」で分野別審査報告書提出日を記入してください</v>
      </c>
      <c r="C10" s="599"/>
      <c r="D10" s="599"/>
      <c r="E10" s="599"/>
      <c r="F10" s="599"/>
    </row>
    <row r="11" spans="1:6" ht="112" customHeight="1">
      <c r="A11" s="1"/>
      <c r="B11" s="44"/>
      <c r="C11" s="43"/>
      <c r="D11" s="129"/>
      <c r="E11" s="81"/>
      <c r="F11" s="43"/>
    </row>
    <row r="12" spans="1:6" ht="18" customHeight="1">
      <c r="A12" s="1"/>
      <c r="B12" s="44"/>
      <c r="C12" s="43"/>
      <c r="D12" s="59" t="s">
        <v>315</v>
      </c>
      <c r="E12" s="59" t="s">
        <v>335</v>
      </c>
      <c r="F12" s="59" t="s">
        <v>336</v>
      </c>
    </row>
    <row r="13" spans="1:6" ht="37.5" customHeight="1">
      <c r="A13" s="1"/>
      <c r="B13" s="44"/>
      <c r="C13" s="43"/>
      <c r="D13" s="49" t="str">
        <f>IF(OR(($C$71=""),($C$71="　")),"Ⅴ.に記入してください",$C$71)</f>
        <v>Ⅴ.に記入してください</v>
      </c>
      <c r="E13" s="139" t="str">
        <f>IF($C$71="認定不可","－",IF(OR(($E$71=""),($E$71="　")),"Ⅴ.に記入してください",IF($E$71="その他",CONCATENATE("その他　",$F$71),$E$71)))</f>
        <v>Ⅴ.に記入してください</v>
      </c>
      <c r="F13" s="49" t="str">
        <f>IF($C$71="認定不可","－",IF(OR(($E$72=""),($E$72="　")),"Ⅴ.に記入してください",$E$72))</f>
        <v>Ⅴ.に記入してください</v>
      </c>
    </row>
    <row r="14" spans="1:6" ht="19.5" thickBot="1">
      <c r="A14" s="8"/>
      <c r="B14" s="60" t="s">
        <v>292</v>
      </c>
    </row>
    <row r="15" spans="1:6">
      <c r="B15" s="67" t="s">
        <v>435</v>
      </c>
      <c r="C15" s="535" t="str">
        <f ca="1">'(3)審査チーム報告書'!C12</f>
        <v>「基本事項」でプログラム名を記入してください</v>
      </c>
      <c r="D15" s="535"/>
      <c r="E15" s="535"/>
      <c r="F15" s="536"/>
    </row>
    <row r="16" spans="1:6" ht="28">
      <c r="B16" s="69" t="s">
        <v>436</v>
      </c>
      <c r="C16" s="528" t="str">
        <f ca="1">'(3)審査チーム報告書'!C13</f>
        <v>「基本事項」でプログラム運営組織名を記入してください</v>
      </c>
      <c r="D16" s="528"/>
      <c r="E16" s="528"/>
      <c r="F16" s="529"/>
    </row>
    <row r="17" spans="2:6">
      <c r="B17" s="69" t="s">
        <v>594</v>
      </c>
      <c r="C17" s="528" t="str">
        <f ca="1">'(3)審査チーム報告書'!C14</f>
        <v>「基本事項」で認定種別を選択してください</v>
      </c>
      <c r="D17" s="528"/>
      <c r="E17" s="528"/>
      <c r="F17" s="529"/>
    </row>
    <row r="18" spans="2:6" ht="15.5" customHeight="1">
      <c r="B18" s="69" t="s">
        <v>437</v>
      </c>
      <c r="C18" s="528" t="str">
        <f ca="1">'(3)審査チーム報告書'!C15</f>
        <v>「基本事項」で認定分野を選択してください</v>
      </c>
      <c r="D18" s="528"/>
      <c r="E18" s="528"/>
      <c r="F18" s="529"/>
    </row>
    <row r="19" spans="2:6" ht="17" customHeight="1" thickBot="1">
      <c r="B19" s="70" t="s">
        <v>438</v>
      </c>
      <c r="C19" s="544" t="str">
        <f ca="1">'(3)審査チーム報告書'!C16</f>
        <v>「基本事項」で審査チーム派遣機関を記入してください</v>
      </c>
      <c r="D19" s="544"/>
      <c r="E19" s="544"/>
      <c r="F19" s="545"/>
    </row>
    <row r="20" spans="2:6" ht="9.75" customHeight="1"/>
    <row r="21" spans="2:6" ht="14.5" thickBot="1">
      <c r="B21" s="1" t="s">
        <v>125</v>
      </c>
    </row>
    <row r="22" spans="2:6" ht="14.5" thickBot="1">
      <c r="B22" s="38"/>
      <c r="C22" s="39" t="s">
        <v>441</v>
      </c>
      <c r="D22" s="39" t="s">
        <v>442</v>
      </c>
      <c r="E22" s="39" t="s">
        <v>443</v>
      </c>
      <c r="F22" s="40" t="s">
        <v>444</v>
      </c>
    </row>
    <row r="23" spans="2:6" ht="28">
      <c r="B23" s="160" t="str">
        <f ca="1">IF(ISBLANK(INDIRECT("基本事項!A15")),"",INDIRECT("基本事項!A15"))</f>
        <v>主審査員</v>
      </c>
      <c r="C23" s="141" t="str">
        <f ca="1">IF(ISBLANK(INDIRECT("基本事項!B15")),"「基本事項」で主審査員氏名を記入してください",INDIRECT("基本事項!B15"))</f>
        <v>「基本事項」で主審査員氏名を記入してください</v>
      </c>
      <c r="D23" s="141" t="str">
        <f ca="1">IF(ISBLANK(INDIRECT("基本事項!C15")),"「基本事項」で主審査員所属を記入してください",INDIRECT("基本事項!C15"))</f>
        <v>「基本事項」で主審査員所属を記入してください</v>
      </c>
      <c r="E23" s="141" t="str">
        <f ca="1">IF(ISBLANK(INDIRECT("基本事項!D15")),"「基本事項」で主審査員職名を記入してください",INDIRECT("基本事項!D15"))</f>
        <v>「基本事項」で主審査員職名を記入してください</v>
      </c>
      <c r="F23" s="142" t="str">
        <f ca="1">IF(ISBLANK(INDIRECT("基本事項!E15")),"「基本事項」で主審査員専門分野を記入してください",INDIRECT("基本事項!E15"))</f>
        <v>「基本事項」で主審査員専門分野を記入してください</v>
      </c>
    </row>
    <row r="24" spans="2:6">
      <c r="B24" s="161" t="str">
        <f ca="1">IF(ISBLANK(INDIRECT("基本事項!A16")),"",INDIRECT("基本事項!A16"))</f>
        <v>副審査員</v>
      </c>
      <c r="C24" s="143" t="str">
        <f ca="1">IF(ISBLANK(INDIRECT("基本事項!B16")),"",INDIRECT("基本事項!B16"))</f>
        <v/>
      </c>
      <c r="D24" s="143" t="str">
        <f ca="1">IF(ISBLANK(INDIRECT("基本事項!C16")),"",INDIRECT("基本事項!C16"))</f>
        <v/>
      </c>
      <c r="E24" s="143" t="str">
        <f ca="1">IF(ISBLANK(INDIRECT("基本事項!D16")),"",INDIRECT("基本事項!D16"))</f>
        <v/>
      </c>
      <c r="F24" s="144" t="str">
        <f ca="1">IF(ISBLANK(INDIRECT("基本事項!E16")),"",INDIRECT("基本事項!E16"))</f>
        <v/>
      </c>
    </row>
    <row r="25" spans="2:6">
      <c r="B25" s="161" t="str">
        <f ca="1">IF(ISBLANK(INDIRECT("基本事項!A17")),"",INDIRECT("基本事項!A17"))</f>
        <v/>
      </c>
      <c r="C25" s="143" t="str">
        <f ca="1">IF(ISBLANK(INDIRECT("基本事項!B17")),"",INDIRECT("基本事項!B17"))</f>
        <v/>
      </c>
      <c r="D25" s="143" t="str">
        <f ca="1">IF(ISBLANK(INDIRECT("基本事項!C17")),"",INDIRECT("基本事項!C17"))</f>
        <v/>
      </c>
      <c r="E25" s="143" t="str">
        <f ca="1">IF(ISBLANK(INDIRECT("基本事項!D17")),"",INDIRECT("基本事項!D17"))</f>
        <v/>
      </c>
      <c r="F25" s="144" t="str">
        <f ca="1">IF(ISBLANK(INDIRECT("基本事項!E17")),"",INDIRECT("基本事項!E17"))</f>
        <v/>
      </c>
    </row>
    <row r="26" spans="2:6">
      <c r="B26" s="161" t="str">
        <f ca="1">IF(ISBLANK(INDIRECT("基本事項!A18")),"",INDIRECT("基本事項!A18"))</f>
        <v/>
      </c>
      <c r="C26" s="143" t="str">
        <f ca="1">IF(ISBLANK(INDIRECT("基本事項!B18")),"",INDIRECT("基本事項!B18"))</f>
        <v/>
      </c>
      <c r="D26" s="143" t="str">
        <f ca="1">IF(ISBLANK(INDIRECT("基本事項!C18")),"",INDIRECT("基本事項!C18"))</f>
        <v/>
      </c>
      <c r="E26" s="143" t="str">
        <f ca="1">IF(ISBLANK(INDIRECT("基本事項!D18")),"",INDIRECT("基本事項!D18"))</f>
        <v/>
      </c>
      <c r="F26" s="144" t="str">
        <f ca="1">IF(ISBLANK(INDIRECT("基本事項!E18")),"",INDIRECT("基本事項!E18"))</f>
        <v/>
      </c>
    </row>
    <row r="27" spans="2:6">
      <c r="B27" s="161" t="str">
        <f ca="1">IF(ISBLANK(INDIRECT("基本事項!A19")),"",INDIRECT("基本事項!A19"))</f>
        <v/>
      </c>
      <c r="C27" s="143" t="str">
        <f ca="1">IF(ISBLANK(INDIRECT("基本事項!B19")),"",INDIRECT("基本事項!B19"))</f>
        <v/>
      </c>
      <c r="D27" s="143" t="str">
        <f ca="1">IF(ISBLANK(INDIRECT("基本事項!C19")),"",INDIRECT("基本事項!C19"))</f>
        <v/>
      </c>
      <c r="E27" s="143" t="str">
        <f ca="1">IF(ISBLANK(INDIRECT("基本事項!D19")),"",INDIRECT("基本事項!D19"))</f>
        <v/>
      </c>
      <c r="F27" s="144" t="str">
        <f ca="1">IF(ISBLANK(INDIRECT("基本事項!E19")),"",INDIRECT("基本事項!E19"))</f>
        <v/>
      </c>
    </row>
    <row r="28" spans="2:6">
      <c r="B28" s="161" t="str">
        <f ca="1">IF(ISBLANK(INDIRECT("基本事項!A20")),"",INDIRECT("基本事項!A20"))</f>
        <v/>
      </c>
      <c r="C28" s="143" t="str">
        <f ca="1">IF(ISBLANK(INDIRECT("基本事項!B20")),"",INDIRECT("基本事項!B20"))</f>
        <v/>
      </c>
      <c r="D28" s="143" t="str">
        <f ca="1">IF(ISBLANK(INDIRECT("基本事項!C20")),"",INDIRECT("基本事項!C20"))</f>
        <v/>
      </c>
      <c r="E28" s="143" t="str">
        <f ca="1">IF(ISBLANK(INDIRECT("基本事項!D20")),"",INDIRECT("基本事項!D20"))</f>
        <v/>
      </c>
      <c r="F28" s="144" t="str">
        <f ca="1">IF(ISBLANK(INDIRECT("基本事項!E20")),"",INDIRECT("基本事項!E20"))</f>
        <v/>
      </c>
    </row>
    <row r="29" spans="2:6">
      <c r="B29" s="161" t="str">
        <f ca="1">IF(ISBLANK(INDIRECT("基本事項!A21")),"",INDIRECT("基本事項!A21"))</f>
        <v/>
      </c>
      <c r="C29" s="143" t="str">
        <f ca="1">IF(ISBLANK(INDIRECT("基本事項!B21")),"",INDIRECT("基本事項!B21"))</f>
        <v/>
      </c>
      <c r="D29" s="143" t="str">
        <f ca="1">IF(ISBLANK(INDIRECT("基本事項!C21")),"",INDIRECT("基本事項!C21"))</f>
        <v/>
      </c>
      <c r="E29" s="143" t="str">
        <f ca="1">IF(ISBLANK(INDIRECT("基本事項!D21")),"",INDIRECT("基本事項!D21"))</f>
        <v/>
      </c>
      <c r="F29" s="144" t="str">
        <f ca="1">IF(ISBLANK(INDIRECT("基本事項!E21")),"",INDIRECT("基本事項!E21"))</f>
        <v/>
      </c>
    </row>
    <row r="30" spans="2:6" ht="14.5" thickBot="1">
      <c r="B30" s="190" t="str">
        <f ca="1">IF(ISBLANK(INDIRECT("基本事項!A22")),"",INDIRECT("基本事項!A22"))</f>
        <v/>
      </c>
      <c r="C30" s="191" t="str">
        <f ca="1">IF(ISBLANK(INDIRECT("基本事項!B22")),"",INDIRECT("基本事項!B22"))</f>
        <v/>
      </c>
      <c r="D30" s="191" t="str">
        <f ca="1">IF(ISBLANK(INDIRECT("基本事項!C22")),"",INDIRECT("基本事項!C22"))</f>
        <v/>
      </c>
      <c r="E30" s="191" t="str">
        <f ca="1">IF(ISBLANK(INDIRECT("基本事項!D22")),"",INDIRECT("基本事項!D22"))</f>
        <v/>
      </c>
      <c r="F30" s="192" t="str">
        <f ca="1">IF(ISBLANK(INDIRECT("基本事項!E22")),"",INDIRECT("基本事項!E22"))</f>
        <v/>
      </c>
    </row>
    <row r="31" spans="2:6" ht="9" customHeight="1" thickBot="1">
      <c r="B31" s="189" t="str">
        <f ca="1">IF(ISBLANK(INDIRECT("基本事項!A23")),"",INDIRECT("基本事項!A23"))</f>
        <v/>
      </c>
      <c r="C31" s="189" t="str">
        <f ca="1">IF(ISBLANK(INDIRECT("基本事項!B23")),"",INDIRECT("基本事項!B23"))</f>
        <v/>
      </c>
      <c r="D31" s="189" t="str">
        <f ca="1">IF(ISBLANK(INDIRECT("基本事項!C23")),"",INDIRECT("基本事項!C23"))</f>
        <v/>
      </c>
      <c r="E31" s="189" t="str">
        <f ca="1">IF(ISBLANK(INDIRECT("基本事項!D23")),"",INDIRECT("基本事項!D23"))</f>
        <v/>
      </c>
      <c r="F31" s="195" t="str">
        <f ca="1">IF(ISBLANK(INDIRECT("基本事項!E23")),"",INDIRECT("基本事項!E23"))</f>
        <v/>
      </c>
    </row>
    <row r="32" spans="2:6" ht="30" customHeight="1">
      <c r="B32" s="160" t="str">
        <f ca="1">IF(ISBLANK(INDIRECT("基本事項!A24")),"",INDIRECT("基本事項!A24"))</f>
        <v>審査団長（一斉審査の場合記入）</v>
      </c>
      <c r="C32" s="197" t="str">
        <f ca="1">IF(ISBLANK(INDIRECT("基本事項!B24")),"「基本事項」で審査団長氏名を記入してください",INDIRECT("基本事項!B24"))</f>
        <v>「基本事項」で審査団長氏名を記入してください</v>
      </c>
      <c r="D32" s="197" t="str">
        <f ca="1">IF(ISBLANK(INDIRECT("基本事項!C24")),"「基本事項」で審査団長所属を記入してください",INDIRECT("基本事項!C24"))</f>
        <v>「基本事項」で審査団長所属を記入してください</v>
      </c>
      <c r="E32" s="85" t="str">
        <f ca="1">IF(ISBLANK(INDIRECT("基本事項!D24")),"「基本事項」で審査団長職名を記入してください",INDIRECT("基本事項!D24"))</f>
        <v>「基本事項」で審査団長職名を記入してください</v>
      </c>
      <c r="F32" s="196" t="str">
        <f ca="1">IF(ISBLANK(INDIRECT("基本事項!E24")),"",INDIRECT("基本事項!E24"))</f>
        <v/>
      </c>
    </row>
    <row r="33" spans="2:6" ht="17.25" customHeight="1" thickBot="1">
      <c r="B33" s="162" t="str">
        <f ca="1">IF(ISBLANK(INDIRECT("基本事項!A25")),"",INDIRECT("基本事項!A25"))</f>
        <v>副審査団長（同上）</v>
      </c>
      <c r="C33" s="145" t="str">
        <f ca="1">IF(ISBLANK(INDIRECT("基本事項!B25")),"",INDIRECT("基本事項!B25"))</f>
        <v/>
      </c>
      <c r="D33" s="145" t="str">
        <f ca="1">IF(ISBLANK(INDIRECT("基本事項!C25")),"",INDIRECT("基本事項!C25"))</f>
        <v/>
      </c>
      <c r="E33" s="146" t="str">
        <f ca="1">IF(ISBLANK(INDIRECT("基本事項!D25")),"",INDIRECT("基本事項!D25"))</f>
        <v/>
      </c>
      <c r="F33" s="196" t="str">
        <f ca="1">IF(ISBLANK(INDIRECT("基本事項!E25")),"",INDIRECT("基本事項!E25"))</f>
        <v/>
      </c>
    </row>
    <row r="34" spans="2:6" ht="6" customHeight="1">
      <c r="C34" s="26"/>
      <c r="D34" s="26"/>
      <c r="E34" s="26"/>
    </row>
    <row r="35" spans="2:6" ht="14.5" thickBot="1">
      <c r="B35" s="1" t="s">
        <v>446</v>
      </c>
      <c r="C35" s="26"/>
      <c r="D35" s="26"/>
      <c r="E35" s="26"/>
    </row>
    <row r="36" spans="2:6">
      <c r="B36" s="93" t="s">
        <v>447</v>
      </c>
      <c r="C36" s="247" t="s">
        <v>441</v>
      </c>
      <c r="D36" s="247" t="s">
        <v>442</v>
      </c>
      <c r="E36" s="248" t="s">
        <v>443</v>
      </c>
    </row>
    <row r="37" spans="2:6" ht="33" customHeight="1">
      <c r="B37" s="94" t="str">
        <f ca="1">INDIRECT("基本事項!A29")</f>
        <v>JABEE対応責任者</v>
      </c>
      <c r="C37" s="143" t="str">
        <f ca="1">IF(ISBLANK(INDIRECT("基本事項!B29")),"「基本事項」ワークシートに記入してください",INDIRECT("基本事項!B29"))</f>
        <v>「基本事項」ワークシートに記入してください</v>
      </c>
      <c r="D37" s="143" t="str">
        <f ca="1">IF(ISBLANK(INDIRECT("基本事項!C29")),"「基本事項」ワークシートに記入してください",INDIRECT("基本事項!C29"))</f>
        <v>「基本事項」ワークシートに記入してください</v>
      </c>
      <c r="E37" s="144" t="str">
        <f ca="1">IF(ISBLANK(INDIRECT("基本事項!D29")),"「基本事項」ワークシートに記入してください",INDIRECT("基本事項!D29"))</f>
        <v>「基本事項」ワークシートに記入してください</v>
      </c>
    </row>
    <row r="38" spans="2:6" ht="33" customHeight="1" thickBot="1">
      <c r="B38" s="95" t="str">
        <f ca="1">INDIRECT("基本事項!A30")</f>
        <v>プログラム責任者</v>
      </c>
      <c r="C38" s="145" t="str">
        <f ca="1">IF(ISBLANK(INDIRECT("基本事項!B30")),"「基本事項」ワークシートに記入してください",INDIRECT("基本事項!B30"))</f>
        <v>「基本事項」ワークシートに記入してください</v>
      </c>
      <c r="D38" s="145" t="str">
        <f ca="1">IF(ISBLANK(INDIRECT("基本事項!C30")),"「基本事項」ワークシートに記入してください",INDIRECT("基本事項!C30"))</f>
        <v>「基本事項」ワークシートに記入してください</v>
      </c>
      <c r="E38" s="146" t="str">
        <f ca="1">IF(ISBLANK(INDIRECT("基本事項!D30")),"「基本事項」ワークシートに記入してください",INDIRECT("基本事項!D30"))</f>
        <v>「基本事項」ワークシートに記入してください</v>
      </c>
    </row>
    <row r="39" spans="2:6" ht="6" customHeight="1">
      <c r="C39" s="26"/>
      <c r="D39" s="26"/>
      <c r="E39" s="26"/>
    </row>
    <row r="40" spans="2:6" ht="14.5" thickBot="1">
      <c r="B40" s="1" t="s">
        <v>490</v>
      </c>
      <c r="C40" s="26"/>
      <c r="D40" s="26"/>
      <c r="E40" s="26"/>
    </row>
    <row r="41" spans="2:6" ht="55.5" customHeight="1">
      <c r="B41" s="166" t="s">
        <v>492</v>
      </c>
      <c r="C41" s="87" t="str">
        <f ca="1">'(3)審査チーム報告書'!C38</f>
        <v>「基本事項」でプログラム点検書（実地審査後）作成責任者氏名を記入してください</v>
      </c>
      <c r="D41" s="89"/>
      <c r="E41" s="26"/>
    </row>
    <row r="42" spans="2:6" ht="44.25" customHeight="1" thickBot="1">
      <c r="B42" s="162" t="s">
        <v>123</v>
      </c>
      <c r="C42" s="88" t="str">
        <f ca="1">'(3)審査チーム報告書'!C39</f>
        <v>「基本事項」でプログラム点検書（実地審査後）提出日を記入してください</v>
      </c>
      <c r="D42" s="90"/>
      <c r="E42" s="26"/>
    </row>
    <row r="43" spans="2:6" ht="16" customHeight="1">
      <c r="B43" s="11"/>
      <c r="C43" s="12"/>
      <c r="D43" s="26"/>
      <c r="E43" s="26"/>
    </row>
    <row r="44" spans="2:6" ht="14.5" thickBot="1">
      <c r="B44" s="13" t="s">
        <v>489</v>
      </c>
      <c r="C44" s="26"/>
      <c r="D44" s="26"/>
      <c r="E44" s="26"/>
    </row>
    <row r="45" spans="2:6" ht="45" customHeight="1">
      <c r="B45" s="166" t="s">
        <v>492</v>
      </c>
      <c r="C45" s="87" t="str">
        <f ca="1">'(3)審査チーム報告書'!C42</f>
        <v>「基本事項」で審査チーム報告書作成責任者氏名を記入してください</v>
      </c>
      <c r="D45" s="89"/>
      <c r="E45" s="26"/>
    </row>
    <row r="46" spans="2:6" ht="45" customHeight="1" thickBot="1">
      <c r="B46" s="162" t="s">
        <v>123</v>
      </c>
      <c r="C46" s="88" t="str">
        <f ca="1">'(3)審査チーム報告書'!C43</f>
        <v>「基本事項」で審査チーム報告書提出日を記入してください</v>
      </c>
      <c r="D46" s="90"/>
      <c r="E46" s="26"/>
    </row>
    <row r="47" spans="2:6" ht="16" customHeight="1">
      <c r="C47" s="26"/>
      <c r="D47" s="26"/>
      <c r="E47" s="26"/>
    </row>
    <row r="48" spans="2:6" ht="14.5" thickBot="1">
      <c r="B48" s="1" t="s">
        <v>121</v>
      </c>
      <c r="C48" s="26"/>
      <c r="D48" s="26"/>
      <c r="E48" s="26"/>
    </row>
    <row r="49" spans="1:8" ht="48.75" customHeight="1">
      <c r="B49" s="166" t="s">
        <v>122</v>
      </c>
      <c r="C49" s="87" t="str">
        <f ca="1">IF(ISBLANK(INDIRECT("基本事項!C48")),"「基本事項」で作成責任者氏名（分野別審査委員長名）を記入してください",INDIRECT("基本事項!C48"))</f>
        <v>「基本事項」で作成責任者氏名（分野別審査委員長名）を記入してください</v>
      </c>
      <c r="D49" s="89"/>
      <c r="E49" s="26"/>
    </row>
    <row r="50" spans="1:8" ht="43.5" customHeight="1" thickBot="1">
      <c r="B50" s="162" t="s">
        <v>123</v>
      </c>
      <c r="C50" s="88" t="str">
        <f ca="1">IF(ISBLANK(INDIRECT("基本事項!B48")),"「基本事項」で分野別審査報告書提出日を記入してください",INDIRECT("基本事項!B48"))</f>
        <v>「基本事項」で分野別審査報告書提出日を記入してください</v>
      </c>
      <c r="D50" s="90"/>
      <c r="E50" s="26"/>
    </row>
    <row r="52" spans="1:8">
      <c r="A52" s="1"/>
      <c r="B52" s="1" t="str">
        <f>行動記録!A1</f>
        <v>審査チーム行動記録</v>
      </c>
      <c r="C52" s="1" t="s">
        <v>332</v>
      </c>
    </row>
    <row r="54" spans="1:8" ht="19">
      <c r="B54" s="60" t="s">
        <v>491</v>
      </c>
    </row>
    <row r="55" spans="1:8" ht="14.5" thickBot="1">
      <c r="B55" s="1" t="s">
        <v>384</v>
      </c>
    </row>
    <row r="56" spans="1:8" ht="90" customHeight="1" thickBot="1">
      <c r="B56" s="632" t="str">
        <f>IF('(3)審査チーム報告書'!B50="","",'(3)審査チーム報告書'!B50)</f>
        <v/>
      </c>
      <c r="C56" s="655"/>
      <c r="D56" s="655"/>
      <c r="E56" s="655"/>
      <c r="F56" s="656"/>
    </row>
    <row r="57" spans="1:8" ht="6" customHeight="1">
      <c r="B57" s="26"/>
      <c r="C57" s="26"/>
      <c r="D57" s="26"/>
      <c r="E57" s="26"/>
      <c r="F57" s="26"/>
    </row>
    <row r="58" spans="1:8" ht="25.5" customHeight="1" thickBot="1">
      <c r="B58" s="60" t="s">
        <v>461</v>
      </c>
    </row>
    <row r="59" spans="1:8" ht="83.25" customHeight="1" thickBot="1">
      <c r="A59" s="9"/>
      <c r="B59" s="632" t="str">
        <f>IF('(3)審査チーム報告書'!B53="","",'(3)審査チーム報告書'!B53)</f>
        <v xml:space="preserve">プログラムの特に優れているところ
</v>
      </c>
      <c r="C59" s="655"/>
      <c r="D59" s="655"/>
      <c r="E59" s="655"/>
      <c r="F59" s="656"/>
    </row>
    <row r="60" spans="1:8" ht="82.5" customHeight="1">
      <c r="A60" s="9"/>
      <c r="B60" s="658" t="str">
        <f>IF('(3)審査チーム報告書'!B54="","",'(3)審査チーム報告書'!B54)</f>
        <v xml:space="preserve">プログラムの主要な問題点
</v>
      </c>
      <c r="C60" s="659"/>
      <c r="D60" s="659"/>
      <c r="E60" s="659"/>
      <c r="F60" s="660"/>
    </row>
    <row r="61" spans="1:8" ht="6.75" customHeight="1" thickBot="1">
      <c r="A61" s="9"/>
      <c r="B61" s="661" t="str">
        <f>IF('(3)審査チーム報告書'!B55="","",'(3)審査チーム報告書'!B55)</f>
        <v/>
      </c>
      <c r="C61" s="662"/>
      <c r="D61" s="662"/>
      <c r="E61" s="662"/>
      <c r="F61" s="663"/>
    </row>
    <row r="62" spans="1:8">
      <c r="A62" s="9"/>
      <c r="B62" s="62"/>
      <c r="C62" s="50"/>
      <c r="D62" s="79"/>
      <c r="E62" s="79"/>
      <c r="F62" s="15"/>
    </row>
    <row r="63" spans="1:8" ht="57.75" customHeight="1">
      <c r="A63" s="9"/>
      <c r="B63" s="618"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63" s="618"/>
      <c r="D63" s="618"/>
      <c r="E63" s="618"/>
      <c r="F63" s="618"/>
    </row>
    <row r="64" spans="1:8" ht="40.5" customHeight="1" thickBot="1">
      <c r="A64" s="9"/>
      <c r="B64" s="664" t="s">
        <v>465</v>
      </c>
      <c r="C64" s="664"/>
      <c r="D64" s="664"/>
      <c r="E64" s="664"/>
      <c r="F64" s="664"/>
      <c r="H64" s="100"/>
    </row>
    <row r="65" spans="1:6" ht="69" customHeight="1">
      <c r="A65" s="9"/>
      <c r="B65" s="616" t="str">
        <f>'(1)プログラム点検書（実地審査最終面談時）'!B17</f>
        <v>① 認定申請にあたっての留意点6(b)「2021年度修了生に適用された学習・教育到達目標ならびにカリキュラムと2022年度修了予定生に適用されている学習・教育到達目標ならびにカリキュラムがそれぞれ同一であり、施設・設備が同等であった。」</v>
      </c>
      <c r="C65" s="535"/>
      <c r="D65" s="535"/>
      <c r="E65" s="535"/>
      <c r="F65" s="85" t="str">
        <f>'(3)審査チーム報告書'!F59</f>
        <v>（審査チームの確認結果）</v>
      </c>
    </row>
    <row r="66" spans="1:6" ht="42" customHeight="1">
      <c r="A66" s="9"/>
      <c r="B66" s="626" t="str">
        <f>'(1)プログラム点検書（実地審査最終面談時）'!B18</f>
        <v>認定申請にあたっての留意点6(c)：「2021年度修了生が履修したプログラムも2022年度修了予定生が履修したプログラムと同じく認定基準を満たしていたことを審査によって確認できる。</v>
      </c>
      <c r="C66" s="528"/>
      <c r="D66" s="528"/>
      <c r="E66" s="452" t="str">
        <f>'(1)プログラム点検書（実地審査最終面談時）'!C18</f>
        <v>② 2021年度修了生全員が目標を達成していた。</v>
      </c>
      <c r="F66" s="144" t="str">
        <f>'(3)審査チーム報告書'!F60</f>
        <v>（審査チームの確認結果）</v>
      </c>
    </row>
    <row r="67" spans="1:6" ht="69" customHeight="1">
      <c r="A67" s="9"/>
      <c r="B67" s="626"/>
      <c r="C67" s="528"/>
      <c r="D67" s="528"/>
      <c r="E67" s="452" t="str">
        <f>'(1)プログラム点検書（実地審査最終面談時）'!C19</f>
        <v>③ 2021年度修了生が入学した時点で学習・教育到達目標が公開され教員と学生に周知されていた。</v>
      </c>
      <c r="F67" s="144" t="str">
        <f>'(3)審査チーム報告書'!F61</f>
        <v>（審査チームの確認結果）</v>
      </c>
    </row>
    <row r="68" spans="1:6" ht="69" customHeight="1">
      <c r="A68" s="9"/>
      <c r="B68" s="665" t="str">
        <f>'(3)審査チーム報告書'!B62</f>
        <v>（「審査年度前年度修了生の同一性確認結果」に×があった時の審査チームのコメント）</v>
      </c>
      <c r="C68" s="666"/>
      <c r="D68" s="666"/>
      <c r="E68" s="666"/>
      <c r="F68" s="667"/>
    </row>
    <row r="69" spans="1:6" ht="69" customHeight="1" thickBot="1">
      <c r="A69" s="9"/>
      <c r="B69" s="613" t="s">
        <v>360</v>
      </c>
      <c r="C69" s="499"/>
      <c r="D69" s="499"/>
      <c r="E69" s="499"/>
      <c r="F69" s="500"/>
    </row>
    <row r="70" spans="1:6" ht="42" customHeight="1" thickBot="1">
      <c r="A70" s="1"/>
      <c r="B70" s="17"/>
      <c r="C70" s="18"/>
    </row>
    <row r="71" spans="1:6" ht="30" customHeight="1" thickBot="1">
      <c r="B71" s="125" t="s">
        <v>463</v>
      </c>
      <c r="C71" s="130"/>
      <c r="D71" s="47" t="str">
        <f>IF('(3)審査チーム報告書'!D64="","",'(3)審査チーム報告書'!D64)</f>
        <v>認定可の場合の有効期間：</v>
      </c>
      <c r="E71" s="227"/>
      <c r="F71" s="228" t="s">
        <v>425</v>
      </c>
    </row>
    <row r="72" spans="1:6" ht="30" customHeight="1" thickBot="1">
      <c r="D72" s="57" t="str">
        <f>IF('(3)審査チーム報告書'!D65="","",'(3)審査チーム報告書'!D65)</f>
        <v>認定可の場合の開始年度：</v>
      </c>
      <c r="E72" s="228"/>
      <c r="F72" s="229"/>
    </row>
    <row r="73" spans="1:6" ht="6" customHeight="1"/>
    <row r="74" spans="1:6" ht="19.5" thickBot="1">
      <c r="B74" s="61" t="s">
        <v>466</v>
      </c>
      <c r="C74" s="18"/>
    </row>
    <row r="75" spans="1:6">
      <c r="B75" s="674" t="s">
        <v>112</v>
      </c>
      <c r="C75" s="675"/>
      <c r="D75" s="675"/>
      <c r="E75" s="675"/>
      <c r="F75" s="676"/>
    </row>
    <row r="76" spans="1:6">
      <c r="B76" s="19" t="s">
        <v>113</v>
      </c>
      <c r="C76" s="494" t="s">
        <v>111</v>
      </c>
      <c r="D76" s="677"/>
      <c r="E76" s="677"/>
      <c r="F76" s="678"/>
    </row>
    <row r="77" spans="1:6" ht="145.5" customHeight="1">
      <c r="B77" s="230"/>
      <c r="C77" s="653"/>
      <c r="D77" s="497"/>
      <c r="E77" s="497"/>
      <c r="F77" s="498"/>
    </row>
    <row r="78" spans="1:6" ht="13.5" customHeight="1">
      <c r="B78" s="230"/>
      <c r="C78" s="657"/>
      <c r="D78" s="488"/>
      <c r="E78" s="488"/>
      <c r="F78" s="489"/>
    </row>
    <row r="79" spans="1:6" ht="13.5" customHeight="1" thickBot="1">
      <c r="B79" s="231"/>
      <c r="C79" s="543"/>
      <c r="D79" s="668"/>
      <c r="E79" s="668"/>
      <c r="F79" s="669"/>
    </row>
    <row r="80" spans="1:6" ht="4.5" customHeight="1">
      <c r="B80" s="18"/>
      <c r="C80" s="670"/>
      <c r="D80" s="527"/>
      <c r="E80" s="527"/>
      <c r="F80" s="527"/>
    </row>
    <row r="81" spans="2:6">
      <c r="B81" s="18"/>
      <c r="C81" s="26"/>
    </row>
    <row r="82" spans="2:6" ht="19.5" thickBot="1">
      <c r="B82" s="60" t="s">
        <v>318</v>
      </c>
    </row>
    <row r="83" spans="2:6" ht="110.25" customHeight="1">
      <c r="B83" s="671"/>
      <c r="C83" s="672"/>
      <c r="D83" s="672"/>
      <c r="E83" s="672"/>
      <c r="F83" s="673"/>
    </row>
    <row r="84" spans="2:6" ht="4.5" customHeight="1">
      <c r="B84" s="610"/>
      <c r="C84" s="488"/>
      <c r="D84" s="488"/>
      <c r="E84" s="488"/>
      <c r="F84" s="489"/>
    </row>
    <row r="85" spans="2:6" ht="4.5" customHeight="1" thickBot="1">
      <c r="B85" s="613"/>
      <c r="C85" s="499"/>
      <c r="D85" s="499"/>
      <c r="E85" s="499"/>
      <c r="F85" s="500"/>
    </row>
  </sheetData>
  <sheetProtection sheet="1" formatCells="0" formatRows="0"/>
  <mergeCells count="34">
    <mergeCell ref="C78:F78"/>
    <mergeCell ref="B84:F84"/>
    <mergeCell ref="B85:F85"/>
    <mergeCell ref="B59:F59"/>
    <mergeCell ref="B60:F60"/>
    <mergeCell ref="B61:F61"/>
    <mergeCell ref="B64:F64"/>
    <mergeCell ref="B68:F68"/>
    <mergeCell ref="B69:F69"/>
    <mergeCell ref="C79:F79"/>
    <mergeCell ref="C80:F80"/>
    <mergeCell ref="B65:E65"/>
    <mergeCell ref="B66:D67"/>
    <mergeCell ref="B83:F83"/>
    <mergeCell ref="B75:F75"/>
    <mergeCell ref="C76:F76"/>
    <mergeCell ref="C77:F77"/>
    <mergeCell ref="B63:F63"/>
    <mergeCell ref="B2:F2"/>
    <mergeCell ref="B3:F3"/>
    <mergeCell ref="B4:F4"/>
    <mergeCell ref="B8:F8"/>
    <mergeCell ref="B6:F6"/>
    <mergeCell ref="B7:F7"/>
    <mergeCell ref="B9:F9"/>
    <mergeCell ref="B10:F10"/>
    <mergeCell ref="B56:F56"/>
    <mergeCell ref="C1:E1"/>
    <mergeCell ref="C19:F19"/>
    <mergeCell ref="C18:F18"/>
    <mergeCell ref="C16:F16"/>
    <mergeCell ref="C15:F15"/>
    <mergeCell ref="C17:F17"/>
    <mergeCell ref="B5:F5"/>
  </mergeCells>
  <phoneticPr fontId="2"/>
  <conditionalFormatting sqref="B65:F69">
    <cfRule type="expression" dxfId="1" priority="1" stopIfTrue="1">
      <formula>AND(INDIRECT("基本事項!B2")&lt;&gt;"",INDIRECT("基本事項!B2")&lt;&gt;"新規審査(審査年度の前年度からの認定を希望)")</formula>
    </cfRule>
  </conditionalFormatting>
  <dataValidations count="3">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71" xr:uid="{00000000-0002-0000-0E00-000000000000}">
      <formula1>"　,認定可,認定不可"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71" xr:uid="{00000000-0002-0000-0E00-000001000000}">
      <formula1>"　,6年(次回は認定継続審査),3年(次回は認定継続審査),3年(次回は中間審査：書類),3年(次回は中間審査：通常),その他"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1年度を選択するのは、新規審査において審査年度前年度からの認定開始が申請されている場合で、かつ、審査の結果それを妥当と判断する場合に限られます。" sqref="E72" xr:uid="{00000000-0002-0000-0E00-000002000000}">
      <formula1>"2022年度,2021年度"</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13" min="1" max="5" man="1"/>
    <brk id="57" min="1" max="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F3A-36BD-4EA9-8D89-01CCF6AE24C4}">
  <sheetPr codeName="Sheet17">
    <tabColor rgb="FF339966"/>
    <pageSetUpPr fitToPage="1"/>
  </sheetPr>
  <dimension ref="A1:O35"/>
  <sheetViews>
    <sheetView showZeros="0" zoomScale="70" zoomScaleNormal="70" zoomScaleSheetLayoutView="80" workbookViewId="0">
      <pane ySplit="3" topLeftCell="A4" activePane="bottomLeft" state="frozen"/>
      <selection pane="bottomLeft" activeCell="Q13" sqref="Q13"/>
    </sheetView>
  </sheetViews>
  <sheetFormatPr defaultColWidth="13" defaultRowHeight="14"/>
  <cols>
    <col min="1" max="1" width="8.5" style="1" customWidth="1"/>
    <col min="2" max="2" width="36.25" style="1" customWidth="1"/>
    <col min="3" max="3" width="6.58203125" style="347" customWidth="1"/>
    <col min="4" max="9" width="3.83203125" style="81" customWidth="1"/>
    <col min="10" max="10" width="3.58203125" style="1" customWidth="1"/>
    <col min="11" max="11" width="69.25" style="1" customWidth="1"/>
    <col min="12" max="12" width="54.08203125" style="1" customWidth="1"/>
    <col min="13" max="13" width="1.5" style="1" customWidth="1"/>
    <col min="14" max="14" width="10.6640625" style="1" customWidth="1"/>
    <col min="15" max="15" width="13" style="465"/>
    <col min="16" max="16384" width="13" style="1"/>
  </cols>
  <sheetData>
    <row r="1" spans="1:15" ht="30.5" customHeight="1" thickBot="1">
      <c r="A1" s="68" t="s">
        <v>467</v>
      </c>
      <c r="B1" s="68" t="str">
        <f ca="1">IF(ISBLANK(INDIRECT("基本事項!B2")),"「基本事項」ワークシートで審査種類を選択してください",CONCATENATE("審査結果と指摘事項：", INDIRECT("基本事項!B2")))</f>
        <v>「基本事項」ワークシートで審査種類を選択してください</v>
      </c>
      <c r="C1" s="68"/>
      <c r="D1" s="68"/>
      <c r="E1" s="68"/>
      <c r="F1" s="68"/>
      <c r="G1" s="68"/>
      <c r="H1" s="68"/>
      <c r="I1" s="68"/>
      <c r="J1" s="68"/>
      <c r="K1" s="68" t="s">
        <v>623</v>
      </c>
      <c r="L1" s="68"/>
    </row>
    <row r="2" spans="1:15" ht="16" customHeight="1">
      <c r="A2" s="562" t="s">
        <v>120</v>
      </c>
      <c r="B2" s="564" t="s">
        <v>382</v>
      </c>
      <c r="C2" s="559" t="s">
        <v>640</v>
      </c>
      <c r="D2" s="560"/>
      <c r="E2" s="561"/>
      <c r="F2" s="559" t="s">
        <v>641</v>
      </c>
      <c r="G2" s="624"/>
      <c r="H2" s="625" t="s">
        <v>513</v>
      </c>
      <c r="I2" s="652" t="s">
        <v>514</v>
      </c>
      <c r="J2" s="652" t="s">
        <v>311</v>
      </c>
      <c r="K2" s="564" t="s">
        <v>620</v>
      </c>
      <c r="L2" s="567" t="s">
        <v>576</v>
      </c>
    </row>
    <row r="3" spans="1:15" s="446" customFormat="1" ht="14.5" thickBot="1">
      <c r="A3" s="563"/>
      <c r="B3" s="565"/>
      <c r="C3" s="444" t="s">
        <v>642</v>
      </c>
      <c r="D3" s="444" t="s">
        <v>643</v>
      </c>
      <c r="E3" s="444" t="s">
        <v>644</v>
      </c>
      <c r="F3" s="444" t="s">
        <v>643</v>
      </c>
      <c r="G3" s="444" t="s">
        <v>644</v>
      </c>
      <c r="H3" s="565"/>
      <c r="I3" s="565"/>
      <c r="J3" s="565"/>
      <c r="K3" s="565"/>
      <c r="L3" s="568"/>
      <c r="O3" s="465"/>
    </row>
    <row r="4" spans="1:15" s="68" customFormat="1" ht="36" customHeight="1" thickBot="1">
      <c r="A4" s="301">
        <v>1</v>
      </c>
      <c r="B4" s="133" t="s">
        <v>396</v>
      </c>
      <c r="C4" s="443">
        <v>1</v>
      </c>
      <c r="D4" s="351">
        <f>審査項目と前回審査の結果!$C$4</f>
        <v>0</v>
      </c>
      <c r="E4" s="351">
        <f>審査項目と前回審査の結果!$D$4</f>
        <v>0</v>
      </c>
      <c r="F4" s="351">
        <f>審査項目と前回審査の結果!$H$4</f>
        <v>0</v>
      </c>
      <c r="G4" s="351">
        <f>審査項目と前回審査の結果!$I$4</f>
        <v>0</v>
      </c>
      <c r="H4" s="305" t="str">
        <f>IF(ISBLANK('(2)審査結果と指摘事項'!H4)," ",'(2)審査結果と指摘事項'!H4)</f>
        <v xml:space="preserve"> </v>
      </c>
      <c r="I4" s="305" t="str">
        <f>IF(ISBLANK('(3)審査結果と指摘事項'!I4)," ",'(3)審査結果と指摘事項'!I4)</f>
        <v xml:space="preserve"> </v>
      </c>
      <c r="J4" s="130"/>
      <c r="K4" s="310"/>
      <c r="L4" s="147"/>
      <c r="O4" s="466"/>
    </row>
    <row r="5" spans="1:15" ht="105" customHeight="1">
      <c r="A5" s="302" t="s">
        <v>577</v>
      </c>
      <c r="B5" s="293" t="s">
        <v>578</v>
      </c>
      <c r="C5" s="352" t="s">
        <v>101</v>
      </c>
      <c r="D5" s="353">
        <f>審査項目と前回審査の結果!$C$5</f>
        <v>0</v>
      </c>
      <c r="E5" s="353">
        <f>審査項目と前回審査の結果!$D$5</f>
        <v>0</v>
      </c>
      <c r="F5" s="353">
        <f>審査項目と前回審査の結果!$H$5</f>
        <v>0</v>
      </c>
      <c r="G5" s="353">
        <f>審査項目と前回審査の結果!$I$5</f>
        <v>0</v>
      </c>
      <c r="H5" s="306" t="str">
        <f>IF(ISBLANK('(2)審査結果と指摘事項'!H5)," ",'(2)審査結果と指摘事項'!H5)</f>
        <v xml:space="preserve"> </v>
      </c>
      <c r="I5" s="306" t="str">
        <f>IF(ISBLANK('(3)審査結果と指摘事項'!I5)," ",'(3)審査結果と指摘事項'!I5)</f>
        <v xml:space="preserve"> </v>
      </c>
      <c r="J5" s="224"/>
      <c r="K5" s="311"/>
      <c r="L5" s="312"/>
      <c r="O5" s="467" t="str">
        <f ca="1">IF('(4)分野別審査報告書'!$B$1="中間","",IF(OR(AND($J5="S",OR(COUNTIF($L5,"*必要である*")=1,COUNTIF($L5,"*必要がある*")=1)),AND($J5="W",NOT(OR(COUNTIF($L5,"*必要である*")=1, COUNTIF($L5,"*必要がある*")=1,COUNTIF($L5,"*弱点*")=1)))),"ERROR",""))</f>
        <v/>
      </c>
    </row>
    <row r="6" spans="1:15" ht="162" customHeight="1" thickBot="1">
      <c r="A6" s="303" t="s">
        <v>579</v>
      </c>
      <c r="B6" s="294" t="s">
        <v>580</v>
      </c>
      <c r="C6" s="354" t="s">
        <v>49</v>
      </c>
      <c r="D6" s="438">
        <f>審査項目と前回審査の結果!$C$6</f>
        <v>0</v>
      </c>
      <c r="E6" s="438">
        <f>審査項目と前回審査の結果!$D$6</f>
        <v>0</v>
      </c>
      <c r="F6" s="376">
        <f>審査項目と前回審査の結果!$H$6</f>
        <v>0</v>
      </c>
      <c r="G6" s="376">
        <f>審査項目と前回審査の結果!$I$6</f>
        <v>0</v>
      </c>
      <c r="H6" s="307" t="str">
        <f>IF(ISBLANK('(2)審査結果と指摘事項'!H6)," ",'(2)審査結果と指摘事項'!H6)</f>
        <v xml:space="preserve"> </v>
      </c>
      <c r="I6" s="307" t="str">
        <f>IF(ISBLANK('(3)審査結果と指摘事項'!I6)," ",'(3)審査結果と指摘事項'!I6)</f>
        <v xml:space="preserve"> </v>
      </c>
      <c r="J6" s="224"/>
      <c r="K6" s="313"/>
      <c r="L6" s="312"/>
      <c r="O6" s="467" t="str">
        <f ca="1">IF('(4)分野別審査報告書'!$B$1="中間","",IF(OR(AND($J6="S",OR(COUNTIF($L6,"*必要である*")=1,COUNTIF($L6,"*必要がある*")=1)),AND($J6="W",NOT(OR(COUNTIF($L6,"*必要である*")=1, COUNTIF($L6,"*必要がある*")=1,COUNTIF($L6,"*弱点*")=1)))),"ERROR",""))</f>
        <v/>
      </c>
    </row>
    <row r="7" spans="1:15" ht="25.5" customHeight="1" thickBot="1">
      <c r="A7" s="301">
        <v>2</v>
      </c>
      <c r="B7" s="133" t="s">
        <v>397</v>
      </c>
      <c r="C7" s="443">
        <v>2</v>
      </c>
      <c r="D7" s="351">
        <f>審査項目と前回審査の結果!$C$7</f>
        <v>0</v>
      </c>
      <c r="E7" s="351">
        <f>審査項目と前回審査の結果!$D$7</f>
        <v>0</v>
      </c>
      <c r="F7" s="351">
        <f>審査項目と前回審査の結果!$H$7</f>
        <v>0</v>
      </c>
      <c r="G7" s="351">
        <f>審査項目と前回審査の結果!$I$7</f>
        <v>0</v>
      </c>
      <c r="H7" s="305" t="str">
        <f>IF(ISBLANK('(2)審査結果と指摘事項'!H7)," ",'(2)審査結果と指摘事項'!H7)</f>
        <v xml:space="preserve"> </v>
      </c>
      <c r="I7" s="305" t="str">
        <f>IF(ISBLANK('(3)審査結果と指摘事項'!I7)," ",'(3)審査結果と指摘事項'!I7)</f>
        <v xml:space="preserve"> </v>
      </c>
      <c r="J7" s="130"/>
      <c r="K7" s="310"/>
      <c r="L7" s="147"/>
    </row>
    <row r="8" spans="1:15" ht="83.5" customHeight="1">
      <c r="A8" s="548" t="s">
        <v>581</v>
      </c>
      <c r="B8" s="550" t="s">
        <v>582</v>
      </c>
      <c r="C8" s="356" t="s">
        <v>166</v>
      </c>
      <c r="D8" s="357">
        <f>審査項目と前回審査の結果!$C$9</f>
        <v>0</v>
      </c>
      <c r="E8" s="437">
        <f>審査項目と前回審査の結果!$D$9</f>
        <v>0</v>
      </c>
      <c r="F8" s="557">
        <f>審査項目と前回審査の結果!$H$8</f>
        <v>0</v>
      </c>
      <c r="G8" s="557">
        <f>審査項目と前回審査の結果!$I$8</f>
        <v>0</v>
      </c>
      <c r="H8" s="645" t="str">
        <f>IF(ISBLANK('(2)審査結果と指摘事項'!H8)," ",'(2)審査結果と指摘事項'!H8)</f>
        <v xml:space="preserve"> </v>
      </c>
      <c r="I8" s="645" t="str">
        <f>IF(ISBLANK('(3)審査結果と指摘事項'!I8)," ",'(3)審査結果と指摘事項'!I8)</f>
        <v xml:space="preserve"> </v>
      </c>
      <c r="J8" s="551"/>
      <c r="K8" s="553"/>
      <c r="L8" s="555"/>
      <c r="O8" s="465" t="str">
        <f ca="1">IF('(4)分野別審査報告書'!$B$1="中間","",IF(OR(AND($J8="S",OR(COUNTIF($L8,"*必要である*")=1,COUNTIF($L8,"*必要がある*")=1)),AND($J8="W",NOT(OR(COUNTIF($L8,"*必要である*")=1, COUNTIF($L8,"*必要がある*")=1,COUNTIF($L8,"*弱点*")=1)))),"ERROR",""))</f>
        <v/>
      </c>
    </row>
    <row r="9" spans="1:15" s="347" customFormat="1" ht="83.5" customHeight="1">
      <c r="A9" s="549"/>
      <c r="B9" s="647"/>
      <c r="C9" s="359" t="s">
        <v>168</v>
      </c>
      <c r="D9" s="360">
        <f>審査項目と前回審査の結果!$C$10</f>
        <v>0</v>
      </c>
      <c r="E9" s="361">
        <f>審査項目と前回審査の結果!$D$10</f>
        <v>0</v>
      </c>
      <c r="F9" s="558" t="str">
        <f>IF(審査項目と前回審査の結果!$H$7="","",審査項目と前回審査の結果!$H$7)</f>
        <v/>
      </c>
      <c r="G9" s="558" t="str">
        <f>IF(審査項目と前回審査の結果!$I$7="","",審査項目と前回審査の結果!$I$7)</f>
        <v/>
      </c>
      <c r="H9" s="647"/>
      <c r="I9" s="647"/>
      <c r="J9" s="552"/>
      <c r="K9" s="554"/>
      <c r="L9" s="556"/>
      <c r="O9" s="465"/>
    </row>
    <row r="10" spans="1:15" ht="39.5" customHeight="1">
      <c r="A10" s="585" t="s">
        <v>278</v>
      </c>
      <c r="B10" s="587" t="s">
        <v>583</v>
      </c>
      <c r="C10" s="362" t="s">
        <v>172</v>
      </c>
      <c r="D10" s="438">
        <f>審査項目と前回審査の結果!$C$12</f>
        <v>0</v>
      </c>
      <c r="E10" s="438">
        <f>審査項目と前回審査の結果!$D$12</f>
        <v>0</v>
      </c>
      <c r="F10" s="582">
        <f>審査項目と前回審査の結果!$H$9</f>
        <v>0</v>
      </c>
      <c r="G10" s="582">
        <f>審査項目と前回審査の結果!$I$9</f>
        <v>0</v>
      </c>
      <c r="H10" s="648" t="str">
        <f>IF(ISBLANK('(2)審査結果と指摘事項'!H10)," ",'(2)審査結果と指摘事項'!H10)</f>
        <v xml:space="preserve"> </v>
      </c>
      <c r="I10" s="648" t="str">
        <f>IF(ISBLANK('(3)審査結果と指摘事項'!I10)," ",'(3)審査結果と指摘事項'!I10)</f>
        <v xml:space="preserve"> </v>
      </c>
      <c r="J10" s="575"/>
      <c r="K10" s="578"/>
      <c r="L10" s="580"/>
      <c r="O10" s="465" t="str">
        <f ca="1">IF('(4)分野別審査報告書'!$B$1="中間","",IF(OR(AND($J10="S",OR(COUNTIF($L10,"*必要である*")=1,COUNTIF($L10,"*必要がある*")=1)),AND($J10="W",NOT(OR(COUNTIF($L10,"*必要である*")=1, COUNTIF($L10,"*必要がある*")=1,COUNTIF($L10,"*弱点*")=1)))),"ERROR",""))</f>
        <v/>
      </c>
    </row>
    <row r="11" spans="1:15" s="347" customFormat="1" ht="39.5" customHeight="1">
      <c r="A11" s="586"/>
      <c r="B11" s="646"/>
      <c r="C11" s="363" t="s">
        <v>174</v>
      </c>
      <c r="D11" s="364">
        <f>審査項目と前回審査の結果!$C$13</f>
        <v>0</v>
      </c>
      <c r="E11" s="364">
        <f>審査項目と前回審査の結果!$D$13</f>
        <v>0</v>
      </c>
      <c r="F11" s="583"/>
      <c r="G11" s="583"/>
      <c r="H11" s="646"/>
      <c r="I11" s="646"/>
      <c r="J11" s="588"/>
      <c r="K11" s="579"/>
      <c r="L11" s="581"/>
      <c r="O11" s="465"/>
    </row>
    <row r="12" spans="1:15" s="347" customFormat="1" ht="39.5" customHeight="1">
      <c r="A12" s="549"/>
      <c r="B12" s="647"/>
      <c r="C12" s="365" t="s">
        <v>176</v>
      </c>
      <c r="D12" s="366">
        <f>審査項目と前回審査の結果!$C$14</f>
        <v>0</v>
      </c>
      <c r="E12" s="366">
        <f>審査項目と前回審査の結果!$D$14</f>
        <v>0</v>
      </c>
      <c r="F12" s="584"/>
      <c r="G12" s="584"/>
      <c r="H12" s="647"/>
      <c r="I12" s="647"/>
      <c r="J12" s="552"/>
      <c r="K12" s="554"/>
      <c r="L12" s="556"/>
      <c r="O12" s="465"/>
    </row>
    <row r="13" spans="1:15" ht="42.5" customHeight="1">
      <c r="A13" s="619" t="s">
        <v>279</v>
      </c>
      <c r="B13" s="572" t="s">
        <v>584</v>
      </c>
      <c r="C13" s="367" t="s">
        <v>180</v>
      </c>
      <c r="D13" s="368">
        <f>審査項目と前回審査の結果!$C$16</f>
        <v>0</v>
      </c>
      <c r="E13" s="368">
        <f>審査項目と前回審査の結果!$D$16</f>
        <v>0</v>
      </c>
      <c r="F13" s="582">
        <f>審査項目と前回審査の結果!$H$10</f>
        <v>0</v>
      </c>
      <c r="G13" s="582">
        <f>審査項目と前回審査の結果!$I$10</f>
        <v>0</v>
      </c>
      <c r="H13" s="648" t="str">
        <f>IF(ISBLANK('(2)審査結果と指摘事項'!H13)," ",'(2)審査結果と指摘事項'!H13)</f>
        <v xml:space="preserve"> </v>
      </c>
      <c r="I13" s="648" t="str">
        <f>IF(ISBLANK('(3)審査結果と指摘事項'!I13)," ",'(3)審査結果と指摘事項'!I13)</f>
        <v xml:space="preserve"> </v>
      </c>
      <c r="J13" s="575"/>
      <c r="K13" s="578"/>
      <c r="L13" s="580"/>
      <c r="O13" s="465" t="str">
        <f ca="1">IF('(4)分野別審査報告書'!$B$1="中間","",IF(OR(AND($J13="S",OR(COUNTIF($L13,"*必要である*")=1,COUNTIF($L13,"*必要がある*")=1)),AND($J13="W",NOT(OR(COUNTIF($L13,"*必要である*")=1, COUNTIF($L13,"*必要がある*")=1,COUNTIF($L13,"*弱点*")=1)))),"ERROR",""))</f>
        <v/>
      </c>
    </row>
    <row r="14" spans="1:15" s="347" customFormat="1" ht="42.5" customHeight="1">
      <c r="A14" s="620"/>
      <c r="B14" s="650"/>
      <c r="C14" s="369" t="s">
        <v>182</v>
      </c>
      <c r="D14" s="370">
        <f>審査項目と前回審査の結果!$C$17</f>
        <v>0</v>
      </c>
      <c r="E14" s="370">
        <f>審査項目と前回審査の結果!$D$17</f>
        <v>0</v>
      </c>
      <c r="F14" s="583"/>
      <c r="G14" s="583"/>
      <c r="H14" s="650"/>
      <c r="I14" s="650"/>
      <c r="J14" s="622"/>
      <c r="K14" s="579"/>
      <c r="L14" s="581"/>
      <c r="O14" s="465"/>
    </row>
    <row r="15" spans="1:15" s="347" customFormat="1" ht="42.5" customHeight="1">
      <c r="A15" s="620"/>
      <c r="B15" s="650"/>
      <c r="C15" s="371" t="s">
        <v>184</v>
      </c>
      <c r="D15" s="372">
        <f>審査項目と前回審査の結果!$C$18</f>
        <v>0</v>
      </c>
      <c r="E15" s="372">
        <f>審査項目と前回審査の結果!$D$18</f>
        <v>0</v>
      </c>
      <c r="F15" s="583"/>
      <c r="G15" s="583"/>
      <c r="H15" s="650"/>
      <c r="I15" s="650"/>
      <c r="J15" s="622"/>
      <c r="K15" s="579"/>
      <c r="L15" s="581"/>
      <c r="O15" s="465"/>
    </row>
    <row r="16" spans="1:15" s="347" customFormat="1" ht="42.5" customHeight="1">
      <c r="A16" s="621"/>
      <c r="B16" s="651"/>
      <c r="C16" s="373" t="s">
        <v>186</v>
      </c>
      <c r="D16" s="366">
        <f>審査項目と前回審査の結果!$C$19</f>
        <v>0</v>
      </c>
      <c r="E16" s="366">
        <f>審査項目と前回審査の結果!$D$19</f>
        <v>0</v>
      </c>
      <c r="F16" s="584"/>
      <c r="G16" s="584"/>
      <c r="H16" s="651"/>
      <c r="I16" s="651"/>
      <c r="J16" s="623"/>
      <c r="K16" s="554"/>
      <c r="L16" s="556"/>
      <c r="O16" s="465"/>
    </row>
    <row r="17" spans="1:15" ht="25.5" customHeight="1">
      <c r="A17" s="619" t="s">
        <v>281</v>
      </c>
      <c r="B17" s="572" t="s">
        <v>585</v>
      </c>
      <c r="C17" s="354" t="s">
        <v>190</v>
      </c>
      <c r="D17" s="438">
        <f>審査項目と前回審査の結果!$C$21</f>
        <v>0</v>
      </c>
      <c r="E17" s="438">
        <f>審査項目と前回審査の結果!$D$21</f>
        <v>0</v>
      </c>
      <c r="F17" s="582">
        <f>審査項目と前回審査の結果!$H$11</f>
        <v>0</v>
      </c>
      <c r="G17" s="582">
        <f>審査項目と前回審査の結果!$I$11</f>
        <v>0</v>
      </c>
      <c r="H17" s="648" t="str">
        <f>IF(ISBLANK('(2)審査結果と指摘事項'!H17)," ",'(2)審査結果と指摘事項'!H17)</f>
        <v xml:space="preserve"> </v>
      </c>
      <c r="I17" s="648" t="str">
        <f>IF(ISBLANK('(3)審査結果と指摘事項'!I17)," ",'(3)審査結果と指摘事項'!I17)</f>
        <v xml:space="preserve"> </v>
      </c>
      <c r="J17" s="575"/>
      <c r="K17" s="578"/>
      <c r="L17" s="580"/>
      <c r="O17" s="465" t="str">
        <f ca="1">IF('(4)分野別審査報告書'!$B$1="中間","",IF(OR(AND($J17="S",OR(COUNTIF($L17,"*必要である*")=1,COUNTIF($L17,"*必要がある*")=1)),AND($J17="W",NOT(OR(COUNTIF($L17,"*必要である*")=1, COUNTIF($L17,"*必要がある*")=1,COUNTIF($L17,"*弱点*")=1)))),"ERROR",""))</f>
        <v/>
      </c>
    </row>
    <row r="18" spans="1:15" s="347" customFormat="1" ht="25.5" customHeight="1">
      <c r="A18" s="620"/>
      <c r="B18" s="650"/>
      <c r="C18" s="374" t="s">
        <v>194</v>
      </c>
      <c r="D18" s="364">
        <f>審査項目と前回審査の結果!$C$22</f>
        <v>0</v>
      </c>
      <c r="E18" s="364">
        <f>審査項目と前回審査の結果!$D$22</f>
        <v>0</v>
      </c>
      <c r="F18" s="583"/>
      <c r="G18" s="583"/>
      <c r="H18" s="650"/>
      <c r="I18" s="650"/>
      <c r="J18" s="622"/>
      <c r="K18" s="579"/>
      <c r="L18" s="581"/>
      <c r="O18" s="465"/>
    </row>
    <row r="19" spans="1:15" s="347" customFormat="1" ht="25.5" customHeight="1">
      <c r="A19" s="620"/>
      <c r="B19" s="650"/>
      <c r="C19" s="374" t="s">
        <v>198</v>
      </c>
      <c r="D19" s="364">
        <f>審査項目と前回審査の結果!$C$23</f>
        <v>0</v>
      </c>
      <c r="E19" s="364">
        <f>審査項目と前回審査の結果!$D$23</f>
        <v>0</v>
      </c>
      <c r="F19" s="583"/>
      <c r="G19" s="583"/>
      <c r="H19" s="650"/>
      <c r="I19" s="650"/>
      <c r="J19" s="622"/>
      <c r="K19" s="579"/>
      <c r="L19" s="581"/>
      <c r="O19" s="465"/>
    </row>
    <row r="20" spans="1:15" s="347" customFormat="1" ht="25.5" customHeight="1">
      <c r="A20" s="621"/>
      <c r="B20" s="651"/>
      <c r="C20" s="352" t="s">
        <v>200</v>
      </c>
      <c r="D20" s="366">
        <f>審査項目と前回審査の結果!$C$24</f>
        <v>0</v>
      </c>
      <c r="E20" s="366">
        <f>審査項目と前回審査の結果!$D$24</f>
        <v>0</v>
      </c>
      <c r="F20" s="584"/>
      <c r="G20" s="584"/>
      <c r="H20" s="651"/>
      <c r="I20" s="651"/>
      <c r="J20" s="623"/>
      <c r="K20" s="554"/>
      <c r="L20" s="556"/>
      <c r="O20" s="465"/>
    </row>
    <row r="21" spans="1:15" ht="55" customHeight="1">
      <c r="A21" s="585" t="s">
        <v>283</v>
      </c>
      <c r="B21" s="679" t="s">
        <v>586</v>
      </c>
      <c r="C21" s="367" t="s">
        <v>223</v>
      </c>
      <c r="D21" s="368">
        <f>審査項目と前回審査の結果!$C$26</f>
        <v>0</v>
      </c>
      <c r="E21" s="368">
        <f>審査項目と前回審査の結果!$D$26</f>
        <v>0</v>
      </c>
      <c r="F21" s="582">
        <f>審査項目と前回審査の結果!$H$12</f>
        <v>0</v>
      </c>
      <c r="G21" s="582">
        <f>審査項目と前回審査の結果!$I$12</f>
        <v>0</v>
      </c>
      <c r="H21" s="648" t="str">
        <f>IF(ISBLANK('(2)審査結果と指摘事項'!H21)," ",'(2)審査結果と指摘事項'!H21)</f>
        <v xml:space="preserve"> </v>
      </c>
      <c r="I21" s="648" t="str">
        <f>IF(ISBLANK('(3)審査結果と指摘事項'!I21)," ",'(3)審査結果と指摘事項'!I21)</f>
        <v xml:space="preserve"> </v>
      </c>
      <c r="J21" s="575"/>
      <c r="K21" s="578"/>
      <c r="L21" s="580"/>
      <c r="O21" s="465" t="str">
        <f ca="1">IF('(4)分野別審査報告書'!$B$1="中間","",IF(OR(AND($J21="S",OR(COUNTIF($L21,"*必要である*")=1,COUNTIF($L21,"*必要がある*")=1)),AND($J21="W",NOT(OR(COUNTIF($L21,"*必要である*")=1, COUNTIF($L21,"*必要がある*")=1,COUNTIF($L21,"*弱点*")=1)))),"ERROR",""))</f>
        <v/>
      </c>
    </row>
    <row r="22" spans="1:15" s="347" customFormat="1" ht="55" customHeight="1" thickBot="1">
      <c r="A22" s="596"/>
      <c r="B22" s="649"/>
      <c r="C22" s="375" t="s">
        <v>229</v>
      </c>
      <c r="D22" s="376">
        <f>審査項目と前回審査の結果!$C$27</f>
        <v>0</v>
      </c>
      <c r="E22" s="376">
        <f>審査項目と前回審査の結果!$D$27</f>
        <v>0</v>
      </c>
      <c r="F22" s="595"/>
      <c r="G22" s="595"/>
      <c r="H22" s="649"/>
      <c r="I22" s="649"/>
      <c r="J22" s="592"/>
      <c r="K22" s="593"/>
      <c r="L22" s="594"/>
      <c r="O22" s="465"/>
    </row>
    <row r="23" spans="1:15" s="68" customFormat="1" ht="27.75" customHeight="1" thickBot="1">
      <c r="A23" s="128" t="s">
        <v>280</v>
      </c>
      <c r="B23" s="133" t="s">
        <v>398</v>
      </c>
      <c r="C23" s="443">
        <v>3</v>
      </c>
      <c r="D23" s="351">
        <f>審査項目と前回審査の結果!$C$28</f>
        <v>0</v>
      </c>
      <c r="E23" s="351">
        <f>審査項目と前回審査の結果!$D$28</f>
        <v>0</v>
      </c>
      <c r="F23" s="351">
        <f>審査項目と前回審査の結果!$H$13</f>
        <v>0</v>
      </c>
      <c r="G23" s="351">
        <f>審査項目と前回審査の結果!$I$13</f>
        <v>0</v>
      </c>
      <c r="H23" s="305" t="str">
        <f>IF(ISBLANK('(2)審査結果と指摘事項'!H23)," ",'(2)審査結果と指摘事項'!H23)</f>
        <v xml:space="preserve"> </v>
      </c>
      <c r="I23" s="305" t="str">
        <f>IF(ISBLANK('(3)審査結果と指摘事項'!I23)," ",'(3)審査結果と指摘事項'!I23)</f>
        <v xml:space="preserve"> </v>
      </c>
      <c r="J23" s="130"/>
      <c r="K23" s="310"/>
      <c r="L23" s="147"/>
      <c r="O23" s="466"/>
    </row>
    <row r="24" spans="1:15" ht="34.5" customHeight="1">
      <c r="A24" s="548" t="s">
        <v>62</v>
      </c>
      <c r="B24" s="550" t="s">
        <v>551</v>
      </c>
      <c r="C24" s="375" t="s">
        <v>235</v>
      </c>
      <c r="D24" s="438">
        <f>審査項目と前回審査の結果!$C$29</f>
        <v>0</v>
      </c>
      <c r="E24" s="438">
        <f>審査項目と前回審査の結果!$D$29</f>
        <v>0</v>
      </c>
      <c r="F24" s="590">
        <f>審査項目と前回審査の結果!$H$14</f>
        <v>0</v>
      </c>
      <c r="G24" s="590">
        <f>審査項目と前回審査の結果!$I$14</f>
        <v>0</v>
      </c>
      <c r="H24" s="645" t="str">
        <f>IF(ISBLANK('(2)審査結果と指摘事項'!H24)," ",'(2)審査結果と指摘事項'!H24)</f>
        <v xml:space="preserve"> </v>
      </c>
      <c r="I24" s="645" t="str">
        <f>IF(ISBLANK('(3)審査結果と指摘事項'!I24)," ",'(3)審査結果と指摘事項'!I24)</f>
        <v xml:space="preserve"> </v>
      </c>
      <c r="J24" s="551"/>
      <c r="K24" s="553"/>
      <c r="L24" s="555"/>
      <c r="O24" s="465" t="str">
        <f ca="1">IF('(4)分野別審査報告書'!$B$1="中間","",IF(OR(AND($J24="S",OR(COUNTIF($L24,"*必要である*")=1,COUNTIF($L24,"*必要がある*")=1)),AND($J24="W",NOT(OR(COUNTIF($L24,"*必要である*")=1, COUNTIF($L24,"*必要がある*")=1,COUNTIF($L24,"*弱点*")=1)))),"ERROR",""))</f>
        <v/>
      </c>
    </row>
    <row r="25" spans="1:15" s="347" customFormat="1" ht="34.5" customHeight="1">
      <c r="A25" s="586"/>
      <c r="B25" s="646"/>
      <c r="C25" s="374" t="s">
        <v>242</v>
      </c>
      <c r="D25" s="364">
        <f>審査項目と前回審査の結果!$C$30</f>
        <v>0</v>
      </c>
      <c r="E25" s="364">
        <f>審査項目と前回審査の結果!$D$30</f>
        <v>0</v>
      </c>
      <c r="F25" s="583"/>
      <c r="G25" s="583"/>
      <c r="H25" s="646"/>
      <c r="I25" s="646"/>
      <c r="J25" s="588"/>
      <c r="K25" s="579"/>
      <c r="L25" s="581"/>
      <c r="O25" s="465"/>
    </row>
    <row r="26" spans="1:15" s="347" customFormat="1" ht="34.5" customHeight="1">
      <c r="A26" s="586"/>
      <c r="B26" s="646"/>
      <c r="C26" s="374" t="s">
        <v>246</v>
      </c>
      <c r="D26" s="364">
        <f>審査項目と前回審査の結果!$C$31</f>
        <v>0</v>
      </c>
      <c r="E26" s="364">
        <f>審査項目と前回審査の結果!$D$31</f>
        <v>0</v>
      </c>
      <c r="F26" s="583"/>
      <c r="G26" s="583"/>
      <c r="H26" s="646"/>
      <c r="I26" s="646"/>
      <c r="J26" s="588"/>
      <c r="K26" s="579"/>
      <c r="L26" s="581"/>
      <c r="O26" s="465"/>
    </row>
    <row r="27" spans="1:15" s="347" customFormat="1" ht="34.5" customHeight="1">
      <c r="A27" s="549"/>
      <c r="B27" s="647"/>
      <c r="C27" s="352" t="s">
        <v>250</v>
      </c>
      <c r="D27" s="366">
        <f>審査項目と前回審査の結果!$C$32</f>
        <v>0</v>
      </c>
      <c r="E27" s="366">
        <f>審査項目と前回審査の結果!$D$32</f>
        <v>0</v>
      </c>
      <c r="F27" s="584"/>
      <c r="G27" s="584"/>
      <c r="H27" s="647"/>
      <c r="I27" s="647"/>
      <c r="J27" s="552"/>
      <c r="K27" s="554"/>
      <c r="L27" s="556"/>
      <c r="O27" s="465"/>
    </row>
    <row r="28" spans="1:15" ht="97" customHeight="1" thickBot="1">
      <c r="A28" s="152" t="s">
        <v>98</v>
      </c>
      <c r="B28" s="296" t="s">
        <v>587</v>
      </c>
      <c r="C28" s="377" t="s">
        <v>252</v>
      </c>
      <c r="D28" s="378">
        <f>審査項目と前回審査の結果!$C$33</f>
        <v>0</v>
      </c>
      <c r="E28" s="378">
        <f>審査項目と前回審査の結果!$D$33</f>
        <v>0</v>
      </c>
      <c r="F28" s="366">
        <f>審査項目と前回審査の結果!$H$15</f>
        <v>0</v>
      </c>
      <c r="G28" s="366">
        <f>審査項目と前回審査の結果!$I$15</f>
        <v>0</v>
      </c>
      <c r="H28" s="306" t="str">
        <f>IF(ISBLANK('(2)審査結果と指摘事項'!H28)," ",'(2)審査結果と指摘事項'!H28)</f>
        <v xml:space="preserve"> </v>
      </c>
      <c r="I28" s="306" t="str">
        <f>IF(ISBLANK('(3)審査結果と指摘事項'!I28)," ",'(3)審査結果と指摘事項'!I28)</f>
        <v xml:space="preserve"> </v>
      </c>
      <c r="J28" s="224"/>
      <c r="K28" s="311"/>
      <c r="L28" s="312"/>
      <c r="O28" s="465" t="str">
        <f ca="1">IF('(4)分野別審査報告書'!$B$1="中間","",IF(OR(AND($J28="S",OR(COUNTIF($L28,"*必要である*")=1,COUNTIF($L28,"*必要がある*")=1)),AND($J28="W",NOT(OR(COUNTIF($L28,"*必要である*")=1, COUNTIF($L28,"*必要がある*")=1,COUNTIF($L28,"*弱点*")=1)))),"ERROR",""))</f>
        <v/>
      </c>
    </row>
    <row r="29" spans="1:15" ht="26.25" customHeight="1" thickBot="1">
      <c r="A29" s="298" t="s">
        <v>282</v>
      </c>
      <c r="B29" s="133" t="s">
        <v>399</v>
      </c>
      <c r="C29" s="443">
        <v>4</v>
      </c>
      <c r="D29" s="351">
        <f>審査項目と前回審査の結果!$C$34</f>
        <v>0</v>
      </c>
      <c r="E29" s="351">
        <f>審査項目と前回審査の結果!$D$34</f>
        <v>0</v>
      </c>
      <c r="F29" s="351">
        <f>審査項目と前回審査の結果!$H$16</f>
        <v>0</v>
      </c>
      <c r="G29" s="351">
        <f>審査項目と前回審査の結果!$I$16</f>
        <v>0</v>
      </c>
      <c r="H29" s="305" t="str">
        <f>IF(ISBLANK('(2)審査結果と指摘事項'!H29)," ",'(2)審査結果と指摘事項'!H29)</f>
        <v xml:space="preserve"> </v>
      </c>
      <c r="I29" s="305" t="str">
        <f>IF(ISBLANK('(3)審査結果と指摘事項'!I29)," ",'(3)審査結果と指摘事項'!I29)</f>
        <v xml:space="preserve"> </v>
      </c>
      <c r="J29" s="130"/>
      <c r="K29" s="310"/>
      <c r="L29" s="147"/>
    </row>
    <row r="30" spans="1:15" ht="41" customHeight="1">
      <c r="A30" s="548" t="s">
        <v>96</v>
      </c>
      <c r="B30" s="550" t="s">
        <v>553</v>
      </c>
      <c r="C30" s="354" t="s">
        <v>97</v>
      </c>
      <c r="D30" s="438">
        <f>審査項目と前回審査の結果!$C$36</f>
        <v>0</v>
      </c>
      <c r="E30" s="438">
        <f>審査項目と前回審査の結果!$D$36</f>
        <v>0</v>
      </c>
      <c r="F30" s="590">
        <f>審査項目と前回審査の結果!$H$17</f>
        <v>0</v>
      </c>
      <c r="G30" s="590">
        <f>審査項目と前回審査の結果!$I$17</f>
        <v>0</v>
      </c>
      <c r="H30" s="645" t="str">
        <f>IF(ISBLANK('(2)審査結果と指摘事項'!H30)," ",'(2)審査結果と指摘事項'!H30)</f>
        <v xml:space="preserve"> </v>
      </c>
      <c r="I30" s="645" t="str">
        <f>IF(ISBLANK('(3)審査結果と指摘事項'!I30)," ",'(3)審査結果と指摘事項'!I30)</f>
        <v xml:space="preserve"> </v>
      </c>
      <c r="J30" s="551"/>
      <c r="K30" s="553"/>
      <c r="L30" s="555"/>
      <c r="O30" s="465" t="str">
        <f ca="1">IF('(4)分野別審査報告書'!$B$1="中間","",IF(OR(AND($J30="S",OR(COUNTIF($L30,"*必要である*")=1,COUNTIF($L30,"*必要がある*")=1)),AND($J30="W",NOT(OR(COUNTIF($L30,"*必要である*")=1, COUNTIF($L30,"*必要がある*")=1,COUNTIF($L30,"*弱点*")=1)))),"ERROR",""))</f>
        <v/>
      </c>
    </row>
    <row r="31" spans="1:15" s="347" customFormat="1" ht="41" customHeight="1">
      <c r="A31" s="586"/>
      <c r="B31" s="646"/>
      <c r="C31" s="374" t="s">
        <v>263</v>
      </c>
      <c r="D31" s="364">
        <f>審査項目と前回審査の結果!$C$37</f>
        <v>0</v>
      </c>
      <c r="E31" s="364">
        <f>審査項目と前回審査の結果!$D$37</f>
        <v>0</v>
      </c>
      <c r="F31" s="583"/>
      <c r="G31" s="583"/>
      <c r="H31" s="646"/>
      <c r="I31" s="646"/>
      <c r="J31" s="588"/>
      <c r="K31" s="579"/>
      <c r="L31" s="581"/>
      <c r="O31" s="465"/>
    </row>
    <row r="32" spans="1:15" s="347" customFormat="1" ht="41" customHeight="1">
      <c r="A32" s="549"/>
      <c r="B32" s="647"/>
      <c r="C32" s="375" t="s">
        <v>267</v>
      </c>
      <c r="D32" s="376">
        <f>審査項目と前回審査の結果!$C$38</f>
        <v>0</v>
      </c>
      <c r="E32" s="376">
        <f>審査項目と前回審査の結果!$D$38</f>
        <v>0</v>
      </c>
      <c r="F32" s="584"/>
      <c r="G32" s="584"/>
      <c r="H32" s="647"/>
      <c r="I32" s="647"/>
      <c r="J32" s="552"/>
      <c r="K32" s="554"/>
      <c r="L32" s="556"/>
      <c r="O32" s="465"/>
    </row>
    <row r="33" spans="1:15" ht="58" customHeight="1" thickBot="1">
      <c r="A33" s="304" t="s">
        <v>295</v>
      </c>
      <c r="B33" s="297" t="s">
        <v>588</v>
      </c>
      <c r="C33" s="379">
        <v>4.2</v>
      </c>
      <c r="D33" s="380">
        <f>審査項目と前回審査の結果!$C$40</f>
        <v>0</v>
      </c>
      <c r="E33" s="380">
        <f>審査項目と前回審査の結果!$D$40</f>
        <v>0</v>
      </c>
      <c r="F33" s="380">
        <f>審査項目と前回審査の結果!$H$18</f>
        <v>0</v>
      </c>
      <c r="G33" s="380">
        <f>審査項目と前回審査の結果!$I$18</f>
        <v>0</v>
      </c>
      <c r="H33" s="308" t="str">
        <f>IF(ISBLANK('(2)審査結果と指摘事項'!H33)," ",'(2)審査結果と指摘事項'!H33)</f>
        <v xml:space="preserve"> </v>
      </c>
      <c r="I33" s="308" t="str">
        <f>IF(ISBLANK('(3)審査結果と指摘事項'!I33)," ",'(3)審査結果と指摘事項'!I33)</f>
        <v xml:space="preserve"> </v>
      </c>
      <c r="J33" s="225"/>
      <c r="K33" s="314"/>
      <c r="L33" s="445"/>
      <c r="O33" s="465" t="str">
        <f ca="1">IF('(4)分野別審査報告書'!$B$1="中間","",IF(OR(AND($J33="S",OR(COUNTIF($L33,"*必要である*")=1,COUNTIF($L33,"*必要がある*")=1)),AND($J33="W",NOT(OR(COUNTIF($L33,"*必要である*")=1, COUNTIF($L33,"*必要がある*")=1,COUNTIF($L33,"*弱点*")=1)))),"ERROR",""))</f>
        <v/>
      </c>
    </row>
    <row r="35" spans="1:15">
      <c r="A35" s="23"/>
    </row>
  </sheetData>
  <sheetProtection sheet="1" formatCells="0" formatColumns="0" formatRows="0" sort="0" autoFilter="0"/>
  <mergeCells count="72">
    <mergeCell ref="K2:K3"/>
    <mergeCell ref="L2:L3"/>
    <mergeCell ref="A8:A9"/>
    <mergeCell ref="B8:B9"/>
    <mergeCell ref="H8:H9"/>
    <mergeCell ref="I8:I9"/>
    <mergeCell ref="J8:J9"/>
    <mergeCell ref="K8:K9"/>
    <mergeCell ref="A2:A3"/>
    <mergeCell ref="B2:B3"/>
    <mergeCell ref="C2:E2"/>
    <mergeCell ref="F2:G2"/>
    <mergeCell ref="H2:H3"/>
    <mergeCell ref="I2:I3"/>
    <mergeCell ref="J2:J3"/>
    <mergeCell ref="L8:L9"/>
    <mergeCell ref="A10:A12"/>
    <mergeCell ref="B10:B12"/>
    <mergeCell ref="H10:H12"/>
    <mergeCell ref="I10:I12"/>
    <mergeCell ref="J10:J12"/>
    <mergeCell ref="K10:K12"/>
    <mergeCell ref="L10:L12"/>
    <mergeCell ref="F8:F9"/>
    <mergeCell ref="G8:G9"/>
    <mergeCell ref="F10:F12"/>
    <mergeCell ref="G10:G12"/>
    <mergeCell ref="K13:K16"/>
    <mergeCell ref="L13:L16"/>
    <mergeCell ref="A17:A20"/>
    <mergeCell ref="B17:B20"/>
    <mergeCell ref="H17:H20"/>
    <mergeCell ref="I17:I20"/>
    <mergeCell ref="J17:J20"/>
    <mergeCell ref="K17:K20"/>
    <mergeCell ref="L17:L20"/>
    <mergeCell ref="A13:A16"/>
    <mergeCell ref="B13:B16"/>
    <mergeCell ref="H13:H16"/>
    <mergeCell ref="I13:I16"/>
    <mergeCell ref="J13:J16"/>
    <mergeCell ref="F13:F16"/>
    <mergeCell ref="G13:G16"/>
    <mergeCell ref="K21:K22"/>
    <mergeCell ref="L21:L22"/>
    <mergeCell ref="A24:A27"/>
    <mergeCell ref="B24:B27"/>
    <mergeCell ref="H24:H27"/>
    <mergeCell ref="I24:I27"/>
    <mergeCell ref="J24:J27"/>
    <mergeCell ref="K24:K27"/>
    <mergeCell ref="L24:L27"/>
    <mergeCell ref="A21:A22"/>
    <mergeCell ref="B21:B22"/>
    <mergeCell ref="H21:H22"/>
    <mergeCell ref="I21:I22"/>
    <mergeCell ref="J21:J22"/>
    <mergeCell ref="K30:K32"/>
    <mergeCell ref="L30:L32"/>
    <mergeCell ref="A30:A32"/>
    <mergeCell ref="B30:B32"/>
    <mergeCell ref="H30:H32"/>
    <mergeCell ref="I30:I32"/>
    <mergeCell ref="J30:J32"/>
    <mergeCell ref="F30:F32"/>
    <mergeCell ref="G30:G32"/>
    <mergeCell ref="F17:F20"/>
    <mergeCell ref="G17:G20"/>
    <mergeCell ref="F21:F22"/>
    <mergeCell ref="G21:G22"/>
    <mergeCell ref="F24:F27"/>
    <mergeCell ref="G24:G27"/>
  </mergeCells>
  <phoneticPr fontId="2"/>
  <dataValidations count="7">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J29" xr:uid="{08B02D90-FD71-4187-AA23-B5AAB789DED5}">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J23" xr:uid="{64110EFE-5AC5-463E-B8DE-B7408A4A8383}">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J7" xr:uid="{B30127C2-0043-4CE1-A4C3-2924063ADD62}">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J5:J6 J28 J21 J8 J10 J13 J17 J24 J30 J33" xr:uid="{C325DCAF-B384-4AAC-B862-A80E62F63F90}">
      <formula1>"S,W,D,-"</formula1>
    </dataValidation>
    <dataValidation operator="equal" showInputMessage="1" showErrorMessage="1" sqref="B21 A4:A7 A30 A17 A33 F21:I21 B10 D5:I6 F33:I33 F10:I10 A13 F13:I13 F17:I17 B28 B24 F30:I30 F28:I28 F24:I24 C10:C12 C24:E28 C21:E22 D8:I8 D9 D10:E20 D30:E33" xr:uid="{18F34273-9596-4424-8094-4EBD0F0B29D4}"/>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J4" xr:uid="{35285375-9F14-4158-94D3-8888A9CE7521}">
      <formula1>"S,W,D,-"</formula1>
    </dataValidation>
    <dataValidation type="textLength" imeMode="on" operator="greaterThanOrEqual" showErrorMessage="1" sqref="L28 L5:L6 L21 L8 L10 L13 L17 L24 L30 L33" xr:uid="{9D609696-8C59-4782-8FA6-9A9ABB232F0D}">
      <formula1>0</formula1>
    </dataValidation>
  </dataValidations>
  <printOptions horizontalCentered="1"/>
  <pageMargins left="0.59055118110236227" right="0.59055118110236227" top="0.78740157480314965" bottom="0.78740157480314965" header="0.51181102362204722" footer="0.31496062992125984"/>
  <pageSetup paperSize="9" scale="62" fitToHeight="50" orientation="landscape" r:id="rId1"/>
  <headerFooter alignWithMargins="0">
    <oddHeader>&amp;R&amp;8日本技術者教育認定基準（2019年度～）</oddHeader>
    <oddFooter>&amp;R&amp;8分野別審査報告書　&amp;P/&amp;N</oddFooter>
  </headerFooter>
  <ignoredErrors>
    <ignoredError sqref="A33 A5:A8 A10 A13 A17 A21 A23:A24 A28:A30" numberStoredAsText="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FF00"/>
  </sheetPr>
  <dimension ref="A1:H108"/>
  <sheetViews>
    <sheetView view="pageBreakPreview" zoomScale="110" zoomScaleNormal="100" zoomScaleSheetLayoutView="110" workbookViewId="0">
      <selection activeCell="B1" sqref="B1"/>
    </sheetView>
  </sheetViews>
  <sheetFormatPr defaultColWidth="8.58203125" defaultRowHeight="14"/>
  <cols>
    <col min="1" max="1" width="1.83203125" style="10" customWidth="1"/>
    <col min="2" max="2" width="21.75" style="1" customWidth="1"/>
    <col min="3" max="3" width="21.58203125" style="1" customWidth="1"/>
    <col min="4" max="4" width="25.83203125" style="1" customWidth="1"/>
    <col min="5" max="5" width="24.4140625" style="1" customWidth="1"/>
    <col min="6" max="6" width="25.83203125" style="1" customWidth="1"/>
    <col min="7" max="16384" width="8.58203125" style="1"/>
  </cols>
  <sheetData>
    <row r="1" spans="1:6" ht="60" customHeight="1" thickBot="1">
      <c r="A1" s="8"/>
      <c r="B1" s="309" t="str">
        <f ca="1">IF(ISBLANK(INDIRECT("基本事項!E2")),"「基本事項」ワークシートで審査種類を選択してください",INDIRECT("基本事項!E2"))</f>
        <v/>
      </c>
      <c r="C1" s="642" t="s">
        <v>663</v>
      </c>
      <c r="D1" s="643"/>
      <c r="E1" s="643"/>
      <c r="F1" s="2"/>
    </row>
    <row r="2" spans="1:6" ht="135" customHeight="1">
      <c r="A2" s="1"/>
      <c r="B2" s="598" t="s">
        <v>291</v>
      </c>
      <c r="C2" s="598"/>
      <c r="D2" s="598"/>
      <c r="E2" s="598"/>
      <c r="F2" s="598"/>
    </row>
    <row r="3" spans="1:6" ht="75" customHeight="1">
      <c r="A3" s="1"/>
      <c r="B3" s="599" t="str">
        <f ca="1">CONCATENATE("プログラム名：",C15)</f>
        <v>プログラム名：「基本事項」でプログラム名を記入してください</v>
      </c>
      <c r="C3" s="599"/>
      <c r="D3" s="599"/>
      <c r="E3" s="599"/>
      <c r="F3" s="599"/>
    </row>
    <row r="4" spans="1:6" ht="75" customHeight="1">
      <c r="A4" s="1"/>
      <c r="B4" s="599" t="str">
        <f ca="1">CONCATENATE("(",C16," )")</f>
        <v>(「基本事項」でプログラム運営組織名を記入してください )</v>
      </c>
      <c r="C4" s="599"/>
      <c r="D4" s="599"/>
      <c r="E4" s="599"/>
      <c r="F4" s="599"/>
    </row>
    <row r="5" spans="1:6" ht="103" customHeight="1">
      <c r="A5" s="1"/>
      <c r="B5" s="599" t="str">
        <f ca="1">C17</f>
        <v>「基本事項」で認定種別を選択してください</v>
      </c>
      <c r="C5" s="601"/>
      <c r="D5" s="601"/>
      <c r="E5" s="601"/>
      <c r="F5" s="601"/>
    </row>
    <row r="6" spans="1:6" ht="47.5" customHeight="1">
      <c r="A6" s="1"/>
      <c r="B6" s="599" t="str">
        <f ca="1">C18</f>
        <v>「基本事項」で認定分野を選択してください</v>
      </c>
      <c r="C6" s="599"/>
      <c r="D6" s="599"/>
      <c r="E6" s="599"/>
      <c r="F6" s="599"/>
    </row>
    <row r="7" spans="1:6" ht="75" customHeight="1">
      <c r="A7" s="1"/>
      <c r="B7" s="597"/>
      <c r="C7" s="597"/>
      <c r="D7" s="597"/>
      <c r="E7" s="597"/>
      <c r="F7" s="597"/>
    </row>
    <row r="8" spans="1:6" ht="153.5" customHeight="1">
      <c r="A8" s="1"/>
      <c r="B8" s="599" t="s">
        <v>385</v>
      </c>
      <c r="C8" s="599"/>
      <c r="D8" s="599"/>
      <c r="E8" s="599"/>
      <c r="F8" s="599"/>
    </row>
    <row r="9" spans="1:6" ht="75" customHeight="1">
      <c r="A9" s="1"/>
      <c r="B9" s="599" t="str">
        <f ca="1">C53</f>
        <v>「基本事項」で作成責任者氏名（認定・審査調整委員長名）を記入してください</v>
      </c>
      <c r="C9" s="599"/>
      <c r="D9" s="599"/>
      <c r="E9" s="599"/>
      <c r="F9" s="599"/>
    </row>
    <row r="10" spans="1:6" ht="37.5" customHeight="1">
      <c r="A10" s="1"/>
      <c r="B10" s="600" t="str">
        <f ca="1">C54</f>
        <v>「基本事項」で最終審査報告書提出日を記入してください</v>
      </c>
      <c r="C10" s="599"/>
      <c r="D10" s="599"/>
      <c r="E10" s="599"/>
      <c r="F10" s="599"/>
    </row>
    <row r="11" spans="1:6" ht="82.5" customHeight="1">
      <c r="A11" s="1"/>
      <c r="B11" s="44"/>
      <c r="C11" s="43"/>
      <c r="D11" s="43"/>
      <c r="E11" s="43"/>
      <c r="F11" s="43"/>
    </row>
    <row r="12" spans="1:6" ht="18" customHeight="1">
      <c r="A12" s="1"/>
      <c r="B12" s="44"/>
      <c r="C12" s="43"/>
      <c r="D12" s="48" t="s">
        <v>337</v>
      </c>
      <c r="E12" s="48" t="s">
        <v>335</v>
      </c>
      <c r="F12" s="48" t="s">
        <v>336</v>
      </c>
    </row>
    <row r="13" spans="1:6" ht="45" customHeight="1">
      <c r="A13" s="1"/>
      <c r="B13" s="44"/>
      <c r="C13" s="43"/>
      <c r="D13" s="49" t="str">
        <f>IF(OR(($C$77=""),($C$77="　")),"Ⅴ.に記入してください",$C$77)</f>
        <v>Ⅴ.に記入してください</v>
      </c>
      <c r="E13" s="139" t="str">
        <f>IF($C$77="不認定","－",IF(OR(($C$78=""),($C$78="　")),"Ⅴ.に記入してください",IF($C$78="その他",CONCATENATE("その他　",$E$78),$C$78)))</f>
        <v>Ⅴ.に記入してください</v>
      </c>
      <c r="F13" s="49" t="str">
        <f>IF($C$77="不認定","－",IF(OR(($C$79=""),($C$79="　")),"Ⅴ.に記入してください",$C$79))</f>
        <v>Ⅴ.に記入してください</v>
      </c>
    </row>
    <row r="14" spans="1:6" ht="17" thickBot="1">
      <c r="A14" s="8"/>
      <c r="B14" s="3" t="s">
        <v>292</v>
      </c>
    </row>
    <row r="15" spans="1:6" ht="18" customHeight="1">
      <c r="B15" s="67" t="s">
        <v>435</v>
      </c>
      <c r="C15" s="535" t="str">
        <f ca="1">'(4)分野別審査報告書'!C15</f>
        <v>「基本事項」でプログラム名を記入してください</v>
      </c>
      <c r="D15" s="535"/>
      <c r="E15" s="535"/>
      <c r="F15" s="536"/>
    </row>
    <row r="16" spans="1:6" ht="39.75" customHeight="1">
      <c r="B16" s="69" t="s">
        <v>436</v>
      </c>
      <c r="C16" s="528" t="str">
        <f ca="1">'(4)分野別審査報告書'!C16</f>
        <v>「基本事項」でプログラム運営組織名を記入してください</v>
      </c>
      <c r="D16" s="528"/>
      <c r="E16" s="528"/>
      <c r="F16" s="529"/>
    </row>
    <row r="17" spans="2:6" ht="17.5" customHeight="1">
      <c r="B17" s="69" t="s">
        <v>593</v>
      </c>
      <c r="C17" s="528" t="str">
        <f ca="1">'(4)分野別審査報告書'!C17</f>
        <v>「基本事項」で認定種別を選択してください</v>
      </c>
      <c r="D17" s="528"/>
      <c r="E17" s="528"/>
      <c r="F17" s="529"/>
    </row>
    <row r="18" spans="2:6" ht="18" customHeight="1">
      <c r="B18" s="69" t="s">
        <v>437</v>
      </c>
      <c r="C18" s="528" t="str">
        <f ca="1">'(4)分野別審査報告書'!C18</f>
        <v>「基本事項」で認定分野を選択してください</v>
      </c>
      <c r="D18" s="528"/>
      <c r="E18" s="528"/>
      <c r="F18" s="529"/>
    </row>
    <row r="19" spans="2:6" ht="18" customHeight="1" thickBot="1">
      <c r="B19" s="70" t="s">
        <v>438</v>
      </c>
      <c r="C19" s="544" t="str">
        <f ca="1">'(4)分野別審査報告書'!C19</f>
        <v>「基本事項」で審査チーム派遣機関を記入してください</v>
      </c>
      <c r="D19" s="544"/>
      <c r="E19" s="544"/>
      <c r="F19" s="545"/>
    </row>
    <row r="20" spans="2:6" ht="5.5" customHeight="1"/>
    <row r="21" spans="2:6" ht="14.5" thickBot="1">
      <c r="B21" s="1" t="s">
        <v>125</v>
      </c>
    </row>
    <row r="22" spans="2:6" ht="14.5" thickBot="1">
      <c r="B22" s="38"/>
      <c r="C22" s="39" t="s">
        <v>441</v>
      </c>
      <c r="D22" s="39" t="s">
        <v>442</v>
      </c>
      <c r="E22" s="39" t="s">
        <v>443</v>
      </c>
      <c r="F22" s="40" t="s">
        <v>444</v>
      </c>
    </row>
    <row r="23" spans="2:6" ht="28">
      <c r="B23" s="83" t="str">
        <f ca="1">IF(ISBLANK(INDIRECT("基本事項!A15")),"",INDIRECT("基本事項!A15"))</f>
        <v>主審査員</v>
      </c>
      <c r="C23" s="141" t="str">
        <f ca="1">IF(ISBLANK(INDIRECT("基本事項!B15")),"「基本事項」で主審査員氏名を記入してください",INDIRECT("基本事項!B15"))</f>
        <v>「基本事項」で主審査員氏名を記入してください</v>
      </c>
      <c r="D23" s="141" t="str">
        <f ca="1">IF(ISBLANK(INDIRECT("基本事項!C15")),"「基本事項」で主審査員所属を記入してください",INDIRECT("基本事項!C15"))</f>
        <v>「基本事項」で主審査員所属を記入してください</v>
      </c>
      <c r="E23" s="141" t="str">
        <f ca="1">IF(ISBLANK(INDIRECT("基本事項!D15")),"「基本事項」で主審査員職名を記入してください",INDIRECT("基本事項!D15"))</f>
        <v>「基本事項」で主審査員職名を記入してください</v>
      </c>
      <c r="F23" s="142" t="str">
        <f ca="1">IF(ISBLANK(INDIRECT("基本事項!E15")),"「基本事項」で主審査員専門分野を記入してください",INDIRECT("基本事項!E15"))</f>
        <v>「基本事項」で主審査員専門分野を記入してください</v>
      </c>
    </row>
    <row r="24" spans="2:6">
      <c r="B24" s="69" t="str">
        <f ca="1">IF(ISBLANK(INDIRECT("基本事項!A16")),"",INDIRECT("基本事項!A16"))</f>
        <v>副審査員</v>
      </c>
      <c r="C24" s="143" t="str">
        <f ca="1">IF(ISBLANK(INDIRECT("基本事項!B16")),"",INDIRECT("基本事項!B16"))</f>
        <v/>
      </c>
      <c r="D24" s="143" t="str">
        <f ca="1">IF(ISBLANK(INDIRECT("基本事項!C16")),"",INDIRECT("基本事項!C16"))</f>
        <v/>
      </c>
      <c r="E24" s="143" t="str">
        <f ca="1">IF(ISBLANK(INDIRECT("基本事項!D16")),"",INDIRECT("基本事項!D16"))</f>
        <v/>
      </c>
      <c r="F24" s="144" t="str">
        <f ca="1">IF(ISBLANK(INDIRECT("基本事項!E16")),"",INDIRECT("基本事項!E16"))</f>
        <v/>
      </c>
    </row>
    <row r="25" spans="2:6">
      <c r="B25" s="69" t="str">
        <f ca="1">IF(ISBLANK(INDIRECT("基本事項!A17")),"",INDIRECT("基本事項!A17"))</f>
        <v/>
      </c>
      <c r="C25" s="143" t="str">
        <f ca="1">IF(ISBLANK(INDIRECT("基本事項!B17")),"",INDIRECT("基本事項!B17"))</f>
        <v/>
      </c>
      <c r="D25" s="143" t="str">
        <f ca="1">IF(ISBLANK(INDIRECT("基本事項!C17")),"",INDIRECT("基本事項!C17"))</f>
        <v/>
      </c>
      <c r="E25" s="143" t="str">
        <f ca="1">IF(ISBLANK(INDIRECT("基本事項!D17")),"",INDIRECT("基本事項!D17"))</f>
        <v/>
      </c>
      <c r="F25" s="144" t="str">
        <f ca="1">IF(ISBLANK(INDIRECT("基本事項!E17")),"",INDIRECT("基本事項!E17"))</f>
        <v/>
      </c>
    </row>
    <row r="26" spans="2:6">
      <c r="B26" s="69" t="str">
        <f ca="1">IF(ISBLANK(INDIRECT("基本事項!A18")),"",INDIRECT("基本事項!A18"))</f>
        <v/>
      </c>
      <c r="C26" s="143" t="str">
        <f ca="1">IF(ISBLANK(INDIRECT("基本事項!B18")),"",INDIRECT("基本事項!B18"))</f>
        <v/>
      </c>
      <c r="D26" s="143" t="str">
        <f ca="1">IF(ISBLANK(INDIRECT("基本事項!C18")),"",INDIRECT("基本事項!C18"))</f>
        <v/>
      </c>
      <c r="E26" s="143" t="str">
        <f ca="1">IF(ISBLANK(INDIRECT("基本事項!D18")),"",INDIRECT("基本事項!D18"))</f>
        <v/>
      </c>
      <c r="F26" s="144" t="str">
        <f ca="1">IF(ISBLANK(INDIRECT("基本事項!E18")),"",INDIRECT("基本事項!E18"))</f>
        <v/>
      </c>
    </row>
    <row r="27" spans="2:6">
      <c r="B27" s="69" t="str">
        <f ca="1">IF(ISBLANK(INDIRECT("基本事項!A19")),"",INDIRECT("基本事項!A19"))</f>
        <v/>
      </c>
      <c r="C27" s="143" t="str">
        <f ca="1">IF(ISBLANK(INDIRECT("基本事項!B19")),"",INDIRECT("基本事項!B19"))</f>
        <v/>
      </c>
      <c r="D27" s="143" t="str">
        <f ca="1">IF(ISBLANK(INDIRECT("基本事項!C19")),"",INDIRECT("基本事項!C19"))</f>
        <v/>
      </c>
      <c r="E27" s="143" t="str">
        <f ca="1">IF(ISBLANK(INDIRECT("基本事項!D19")),"",INDIRECT("基本事項!D19"))</f>
        <v/>
      </c>
      <c r="F27" s="144" t="str">
        <f ca="1">IF(ISBLANK(INDIRECT("基本事項!E19")),"",INDIRECT("基本事項!E19"))</f>
        <v/>
      </c>
    </row>
    <row r="28" spans="2:6">
      <c r="B28" s="69" t="str">
        <f ca="1">IF(ISBLANK(INDIRECT("基本事項!A20")),"",INDIRECT("基本事項!A20"))</f>
        <v/>
      </c>
      <c r="C28" s="143" t="str">
        <f ca="1">IF(ISBLANK(INDIRECT("基本事項!B20")),"",INDIRECT("基本事項!B20"))</f>
        <v/>
      </c>
      <c r="D28" s="143" t="str">
        <f ca="1">IF(ISBLANK(INDIRECT("基本事項!C20")),"",INDIRECT("基本事項!C20"))</f>
        <v/>
      </c>
      <c r="E28" s="143" t="str">
        <f ca="1">IF(ISBLANK(INDIRECT("基本事項!D20")),"",INDIRECT("基本事項!D20"))</f>
        <v/>
      </c>
      <c r="F28" s="144" t="str">
        <f ca="1">IF(ISBLANK(INDIRECT("基本事項!E20")),"",INDIRECT("基本事項!E20"))</f>
        <v/>
      </c>
    </row>
    <row r="29" spans="2:6">
      <c r="B29" s="69" t="str">
        <f ca="1">IF(ISBLANK(INDIRECT("基本事項!A21")),"",INDIRECT("基本事項!A21"))</f>
        <v/>
      </c>
      <c r="C29" s="143" t="str">
        <f ca="1">IF(ISBLANK(INDIRECT("基本事項!B21")),"",INDIRECT("基本事項!B21"))</f>
        <v/>
      </c>
      <c r="D29" s="143" t="str">
        <f ca="1">IF(ISBLANK(INDIRECT("基本事項!C21")),"",INDIRECT("基本事項!C21"))</f>
        <v/>
      </c>
      <c r="E29" s="143" t="str">
        <f ca="1">IF(ISBLANK(INDIRECT("基本事項!D21")),"",INDIRECT("基本事項!D21"))</f>
        <v/>
      </c>
      <c r="F29" s="144" t="str">
        <f ca="1">IF(ISBLANK(INDIRECT("基本事項!E21")),"",INDIRECT("基本事項!E21"))</f>
        <v/>
      </c>
    </row>
    <row r="30" spans="2:6" ht="14.5" thickBot="1">
      <c r="B30" s="193" t="str">
        <f ca="1">IF(ISBLANK(INDIRECT("基本事項!A22")),"",INDIRECT("基本事項!A22"))</f>
        <v/>
      </c>
      <c r="C30" s="191" t="str">
        <f ca="1">IF(ISBLANK(INDIRECT("基本事項!B22")),"",INDIRECT("基本事項!B22"))</f>
        <v/>
      </c>
      <c r="D30" s="191" t="str">
        <f ca="1">IF(ISBLANK(INDIRECT("基本事項!C22")),"",INDIRECT("基本事項!C22"))</f>
        <v/>
      </c>
      <c r="E30" s="191" t="str">
        <f ca="1">IF(ISBLANK(INDIRECT("基本事項!D22")),"",INDIRECT("基本事項!D22"))</f>
        <v/>
      </c>
      <c r="F30" s="192" t="str">
        <f ca="1">IF(ISBLANK(INDIRECT("基本事項!E22")),"",INDIRECT("基本事項!E22"))</f>
        <v/>
      </c>
    </row>
    <row r="31" spans="2:6" ht="14.5" thickBot="1">
      <c r="B31" s="194" t="str">
        <f ca="1">IF(ISBLANK(INDIRECT("基本事項!A23")),"",INDIRECT("基本事項!A23"))</f>
        <v/>
      </c>
      <c r="C31" s="189" t="str">
        <f ca="1">IF(ISBLANK(INDIRECT("基本事項!B23")),"",INDIRECT("基本事項!B23"))</f>
        <v/>
      </c>
      <c r="D31" s="189" t="str">
        <f ca="1">IF(ISBLANK(INDIRECT("基本事項!C23")),"",INDIRECT("基本事項!C23"))</f>
        <v/>
      </c>
      <c r="E31" s="189" t="str">
        <f ca="1">IF(ISBLANK(INDIRECT("基本事項!D23")),"",INDIRECT("基本事項!D23"))</f>
        <v/>
      </c>
      <c r="F31" s="195" t="str">
        <f ca="1">IF(ISBLANK(INDIRECT("基本事項!E23")),"",INDIRECT("基本事項!E23"))</f>
        <v/>
      </c>
    </row>
    <row r="32" spans="2:6" ht="28.5" customHeight="1">
      <c r="B32" s="83" t="str">
        <f ca="1">IF(ISBLANK(INDIRECT("基本事項!A24")),"",INDIRECT("基本事項!A24"))</f>
        <v>審査団長（一斉審査の場合記入）</v>
      </c>
      <c r="C32" s="197" t="str">
        <f ca="1">IF(ISBLANK(INDIRECT("基本事項!B24")),"「基本事項」で審査団長氏名を記入してください",INDIRECT("基本事項!B24"))</f>
        <v>「基本事項」で審査団長氏名を記入してください</v>
      </c>
      <c r="D32" s="197" t="str">
        <f ca="1">IF(ISBLANK(INDIRECT("基本事項!C24")),"「基本事項」で審査団長所属を記入してください",INDIRECT("基本事項!C24"))</f>
        <v>「基本事項」で審査団長所属を記入してください</v>
      </c>
      <c r="E32" s="85" t="str">
        <f ca="1">IF(ISBLANK(INDIRECT("基本事項!D24")),"「基本事項」で審査団長職名を記入してください",INDIRECT("基本事項!D24"))</f>
        <v>「基本事項」で審査団長職名を記入してください</v>
      </c>
      <c r="F32" s="196" t="str">
        <f ca="1">IF(ISBLANK(INDIRECT("基本事項!E24")),"",INDIRECT("基本事項!E24"))</f>
        <v/>
      </c>
    </row>
    <row r="33" spans="2:6" ht="17.25" customHeight="1" thickBot="1">
      <c r="B33" s="70" t="str">
        <f ca="1">IF(ISBLANK(INDIRECT("基本事項!A25")),"",INDIRECT("基本事項!A25"))</f>
        <v>副審査団長（同上）</v>
      </c>
      <c r="C33" s="145" t="str">
        <f ca="1">IF(ISBLANK(INDIRECT("基本事項!B25")),"",INDIRECT("基本事項!B25"))</f>
        <v/>
      </c>
      <c r="D33" s="145" t="str">
        <f ca="1">IF(ISBLANK(INDIRECT("基本事項!C25")),"",INDIRECT("基本事項!C25"))</f>
        <v/>
      </c>
      <c r="E33" s="146" t="str">
        <f ca="1">IF(ISBLANK(INDIRECT("基本事項!D25")),"",INDIRECT("基本事項!D25"))</f>
        <v/>
      </c>
      <c r="F33" s="196" t="str">
        <f ca="1">IF(ISBLANK(INDIRECT("基本事項!E25")),"",INDIRECT("基本事項!E25"))</f>
        <v/>
      </c>
    </row>
    <row r="35" spans="2:6" ht="14.5" thickBot="1">
      <c r="B35" s="1" t="s">
        <v>446</v>
      </c>
    </row>
    <row r="36" spans="2:6">
      <c r="B36" s="93" t="s">
        <v>447</v>
      </c>
      <c r="C36" s="72" t="s">
        <v>441</v>
      </c>
      <c r="D36" s="72" t="s">
        <v>442</v>
      </c>
      <c r="E36" s="73" t="s">
        <v>443</v>
      </c>
    </row>
    <row r="37" spans="2:6" ht="28">
      <c r="B37" s="69" t="s">
        <v>448</v>
      </c>
      <c r="C37" s="143" t="str">
        <f ca="1">IF(ISBLANK(INDIRECT("基本事項!B29")),"「基本事項」ワークシートに記入してください",INDIRECT("基本事項!B29"))</f>
        <v>「基本事項」ワークシートに記入してください</v>
      </c>
      <c r="D37" s="143" t="str">
        <f ca="1">IF(ISBLANK(INDIRECT("基本事項!C29")),"「基本事項」ワークシートに記入してください",INDIRECT("基本事項!C29"))</f>
        <v>「基本事項」ワークシートに記入してください</v>
      </c>
      <c r="E37" s="144" t="str">
        <f ca="1">IF(ISBLANK(INDIRECT("基本事項!D29")),"「基本事項」ワークシートに記入してください",INDIRECT("基本事項!D29"))</f>
        <v>「基本事項」ワークシートに記入してください</v>
      </c>
    </row>
    <row r="38" spans="2:6" ht="28.5" thickBot="1">
      <c r="B38" s="70" t="s">
        <v>449</v>
      </c>
      <c r="C38" s="145" t="str">
        <f ca="1">IF(ISBLANK(INDIRECT("基本事項!B30")),"「基本事項」ワークシートに記入してください",INDIRECT("基本事項!B30"))</f>
        <v>「基本事項」ワークシートに記入してください</v>
      </c>
      <c r="D38" s="145" t="str">
        <f ca="1">IF(ISBLANK(INDIRECT("基本事項!C30")),"「基本事項」ワークシートに記入してください",INDIRECT("基本事項!C30"))</f>
        <v>「基本事項」ワークシートに記入してください</v>
      </c>
      <c r="E38" s="146" t="str">
        <f ca="1">IF(ISBLANK(INDIRECT("基本事項!D30")),"「基本事項」ワークシートに記入してください",INDIRECT("基本事項!D30"))</f>
        <v>「基本事項」ワークシートに記入してください</v>
      </c>
    </row>
    <row r="39" spans="2:6" ht="6" customHeight="1">
      <c r="B39" s="26"/>
      <c r="C39" s="26"/>
      <c r="D39" s="26"/>
      <c r="E39" s="26"/>
    </row>
    <row r="40" spans="2:6" ht="28.5" thickBot="1">
      <c r="B40" s="26" t="s">
        <v>490</v>
      </c>
      <c r="C40" s="26"/>
      <c r="D40" s="26"/>
      <c r="E40" s="26"/>
    </row>
    <row r="41" spans="2:6" ht="21.5" customHeight="1">
      <c r="B41" s="166" t="s">
        <v>492</v>
      </c>
      <c r="C41" s="85" t="str">
        <f ca="1">'(4)分野別審査報告書'!C41</f>
        <v>「基本事項」でプログラム点検書（実地審査後）作成責任者氏名を記入してください</v>
      </c>
      <c r="D41" s="26"/>
      <c r="E41" s="26"/>
    </row>
    <row r="42" spans="2:6" ht="24.5" customHeight="1" thickBot="1">
      <c r="B42" s="162" t="s">
        <v>123</v>
      </c>
      <c r="C42" s="86" t="str">
        <f ca="1">'(4)分野別審査報告書'!C42</f>
        <v>「基本事項」でプログラム点検書（実地審査後）提出日を記入してください</v>
      </c>
      <c r="D42" s="26"/>
      <c r="E42" s="26"/>
    </row>
    <row r="43" spans="2:6" ht="7.5" customHeight="1">
      <c r="B43" s="249"/>
      <c r="C43" s="12"/>
      <c r="D43" s="26"/>
      <c r="E43" s="26"/>
    </row>
    <row r="44" spans="2:6" ht="14.5" thickBot="1">
      <c r="B44" s="12" t="s">
        <v>489</v>
      </c>
      <c r="C44" s="26"/>
      <c r="D44" s="26"/>
      <c r="E44" s="26"/>
    </row>
    <row r="45" spans="2:6" ht="31" customHeight="1">
      <c r="B45" s="166" t="s">
        <v>492</v>
      </c>
      <c r="C45" s="85" t="str">
        <f ca="1">'(4)分野別審査報告書'!C45</f>
        <v>「基本事項」で審査チーム報告書作成責任者氏名を記入してください</v>
      </c>
      <c r="D45" s="26"/>
      <c r="E45" s="26"/>
    </row>
    <row r="46" spans="2:6" ht="27.5" customHeight="1" thickBot="1">
      <c r="B46" s="162" t="s">
        <v>123</v>
      </c>
      <c r="C46" s="86" t="str">
        <f ca="1">'(4)分野別審査報告書'!C46</f>
        <v>「基本事項」で審査チーム報告書提出日を記入してください</v>
      </c>
      <c r="D46" s="26"/>
      <c r="E46" s="26"/>
    </row>
    <row r="47" spans="2:6" ht="7.5" customHeight="1">
      <c r="B47" s="26"/>
      <c r="C47" s="26"/>
      <c r="D47" s="26"/>
      <c r="E47" s="26"/>
    </row>
    <row r="48" spans="2:6" ht="14.5" thickBot="1">
      <c r="B48" s="26" t="s">
        <v>121</v>
      </c>
      <c r="C48" s="26"/>
      <c r="D48" s="26"/>
      <c r="E48" s="26"/>
    </row>
    <row r="49" spans="1:6" ht="23" customHeight="1">
      <c r="B49" s="166" t="s">
        <v>122</v>
      </c>
      <c r="C49" s="85" t="str">
        <f ca="1">'(4)分野別審査報告書'!C49</f>
        <v>「基本事項」で作成責任者氏名（分野別審査委員長名）を記入してください</v>
      </c>
      <c r="D49" s="26"/>
      <c r="E49" s="26"/>
    </row>
    <row r="50" spans="1:6" ht="25.5" customHeight="1" thickBot="1">
      <c r="B50" s="162" t="s">
        <v>123</v>
      </c>
      <c r="C50" s="86" t="str">
        <f ca="1">'(4)分野別審査報告書'!C50</f>
        <v>「基本事項」で分野別審査報告書提出日を記入してください</v>
      </c>
      <c r="D50" s="26"/>
      <c r="E50" s="26"/>
    </row>
    <row r="51" spans="1:6" ht="6" customHeight="1">
      <c r="B51" s="26"/>
      <c r="C51" s="26"/>
      <c r="D51" s="26"/>
      <c r="E51" s="26"/>
    </row>
    <row r="52" spans="1:6" ht="14.5" thickBot="1">
      <c r="B52" s="26" t="s">
        <v>124</v>
      </c>
      <c r="C52" s="26"/>
      <c r="D52" s="26"/>
      <c r="E52" s="26"/>
    </row>
    <row r="53" spans="1:6" ht="29" customHeight="1">
      <c r="B53" s="166" t="s">
        <v>122</v>
      </c>
      <c r="C53" s="85" t="str">
        <f ca="1">IF(ISBLANK(INDIRECT("基本事項!C49")),"「基本事項」で作成責任者氏名（認定・審査調整委員長名）を記入してください",INDIRECT("基本事項!C49"))</f>
        <v>「基本事項」で作成責任者氏名（認定・審査調整委員長名）を記入してください</v>
      </c>
      <c r="D53" s="26"/>
      <c r="E53" s="26"/>
    </row>
    <row r="54" spans="1:6" ht="27" customHeight="1" thickBot="1">
      <c r="B54" s="162" t="s">
        <v>123</v>
      </c>
      <c r="C54" s="86" t="str">
        <f ca="1">IF(ISBLANK(INDIRECT("基本事項!B49")),"「基本事項」で最終審査報告書提出日を記入してください",INDIRECT("基本事項!B49"))</f>
        <v>「基本事項」で最終審査報告書提出日を記入してください</v>
      </c>
      <c r="D54" s="26"/>
      <c r="E54" s="26"/>
    </row>
    <row r="55" spans="1:6" ht="4.5" customHeight="1"/>
    <row r="56" spans="1:6" ht="25.5" customHeight="1">
      <c r="B56" s="1" t="str">
        <f>行動記録!A1</f>
        <v>審査チーム行動記録</v>
      </c>
      <c r="C56" s="1" t="s">
        <v>332</v>
      </c>
    </row>
    <row r="58" spans="1:6" ht="19">
      <c r="B58" s="60" t="s">
        <v>491</v>
      </c>
    </row>
    <row r="59" spans="1:6" ht="23.25" customHeight="1" thickBot="1">
      <c r="B59" s="1" t="s">
        <v>384</v>
      </c>
    </row>
    <row r="60" spans="1:6" ht="90" customHeight="1" thickBot="1">
      <c r="A60" s="1"/>
      <c r="B60" s="632" t="str">
        <f>IF('(4)分野別審査報告書'!B56="","",'(4)分野別審査報告書'!B56)</f>
        <v/>
      </c>
      <c r="C60" s="655"/>
      <c r="D60" s="655"/>
      <c r="E60" s="655"/>
      <c r="F60" s="656"/>
    </row>
    <row r="61" spans="1:6">
      <c r="A61" s="9"/>
      <c r="B61" s="15"/>
      <c r="C61" s="18"/>
      <c r="F61" s="16"/>
    </row>
    <row r="62" spans="1:6" ht="19.5" thickBot="1">
      <c r="B62" s="60" t="s">
        <v>461</v>
      </c>
    </row>
    <row r="63" spans="1:6" ht="81" customHeight="1">
      <c r="A63" s="9"/>
      <c r="B63" s="683" t="str">
        <f>IF('(4)分野別審査報告書'!B59="","",'(4)分野別審査報告書'!B59)</f>
        <v xml:space="preserve">プログラムの特に優れているところ
</v>
      </c>
      <c r="C63" s="684"/>
      <c r="D63" s="684"/>
      <c r="E63" s="684"/>
      <c r="F63" s="685"/>
    </row>
    <row r="64" spans="1:6" ht="87" customHeight="1">
      <c r="A64" s="9"/>
      <c r="B64" s="635" t="str">
        <f>IF('(4)分野別審査報告書'!B60="","",'(4)分野別審査報告書'!B60)</f>
        <v xml:space="preserve">プログラムの主要な問題点
</v>
      </c>
      <c r="C64" s="680"/>
      <c r="D64" s="680"/>
      <c r="E64" s="680"/>
      <c r="F64" s="681"/>
    </row>
    <row r="65" spans="1:8" ht="9" customHeight="1" thickBot="1">
      <c r="A65" s="9"/>
      <c r="B65" s="686" t="str">
        <f>IF('(4)分野別審査報告書'!B61="","",'(4)分野別審査報告書'!B61)</f>
        <v/>
      </c>
      <c r="C65" s="687"/>
      <c r="D65" s="687"/>
      <c r="E65" s="687"/>
      <c r="F65" s="688"/>
    </row>
    <row r="66" spans="1:8" ht="16.5" customHeight="1">
      <c r="A66" s="9"/>
      <c r="B66" s="62"/>
      <c r="C66" s="50"/>
      <c r="D66" s="79"/>
      <c r="E66" s="79"/>
      <c r="F66" s="15"/>
    </row>
    <row r="67" spans="1:8" ht="49.5" customHeight="1">
      <c r="A67" s="9"/>
      <c r="B67" s="527" t="str">
        <f ca="1">IF(OR((INDIRECT("基本事項!B2")=""),(INDIRECT("基本事項!B2")="　")),"Ⅳ項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への記入が必要","■「新規審査かつ審査年度前年度からの認定希望」に該当しないため、Ⅳ項への記入不要")))</f>
        <v>Ⅳ項への記入が必要かどうかを表示するために、「基本事項」シートの審査種類を選択してください！！！</v>
      </c>
      <c r="C67" s="527"/>
      <c r="D67" s="527"/>
      <c r="E67" s="527"/>
      <c r="F67" s="527"/>
    </row>
    <row r="68" spans="1:8" ht="49.5" customHeight="1" thickBot="1">
      <c r="A68" s="9"/>
      <c r="B68" s="664" t="s">
        <v>468</v>
      </c>
      <c r="C68" s="682"/>
      <c r="D68" s="682"/>
      <c r="E68" s="682"/>
      <c r="F68" s="682"/>
      <c r="H68" s="100"/>
    </row>
    <row r="69" spans="1:8" ht="50.25" customHeight="1">
      <c r="A69" s="9"/>
      <c r="B69" s="616" t="str">
        <f>'(1)プログラム点検書（実地審査最終面談時）'!B17</f>
        <v>① 認定申請にあたっての留意点6(b)「2021年度修了生に適用された学習・教育到達目標ならびにカリキュラムと2022年度修了予定生に適用されている学習・教育到達目標ならびにカリキュラムがそれぞれ同一であり、施設・設備が同等であった。」</v>
      </c>
      <c r="C69" s="617"/>
      <c r="D69" s="617"/>
      <c r="E69" s="617"/>
      <c r="F69" s="85" t="str">
        <f>'(4)分野別審査報告書'!F65</f>
        <v>（審査チームの確認結果）</v>
      </c>
    </row>
    <row r="70" spans="1:8" ht="41.25" customHeight="1">
      <c r="A70" s="9"/>
      <c r="B70" s="626" t="str">
        <f>'(1)プログラム点検書（実地審査最終面談時）'!B18</f>
        <v>認定申請にあたっての留意点6(c)：「2021年度修了生が履修したプログラムも2022年度修了予定生が履修したプログラムと同じく認定基準を満たしていたことを審査によって確認できる。</v>
      </c>
      <c r="C70" s="627"/>
      <c r="D70" s="627"/>
      <c r="E70" s="457" t="str">
        <f>'(1)プログラム点検書（実地審査最終面談時）'!C18</f>
        <v>② 2021年度修了生全員が目標を達成していた。</v>
      </c>
      <c r="F70" s="144" t="str">
        <f>'(4)分野別審査報告書'!F66</f>
        <v>（審査チームの確認結果）</v>
      </c>
    </row>
    <row r="71" spans="1:8" ht="70.5" customHeight="1">
      <c r="A71" s="9"/>
      <c r="B71" s="628"/>
      <c r="C71" s="627"/>
      <c r="D71" s="627"/>
      <c r="E71" s="457" t="str">
        <f>'(1)プログラム点検書（実地審査最終面談時）'!C19</f>
        <v>③ 2021年度修了生が入学した時点で学習・教育到達目標が公開され教員と学生に周知されていた。</v>
      </c>
      <c r="F71" s="144" t="str">
        <f>'(4)分野別審査報告書'!F67</f>
        <v>（審査チームの確認結果）</v>
      </c>
    </row>
    <row r="72" spans="1:8" ht="45" customHeight="1">
      <c r="A72" s="9"/>
      <c r="B72" s="665" t="str">
        <f>'(4)分野別審査報告書'!B68</f>
        <v>（「審査年度前年度修了生の同一性確認結果」に×があった時の審査チームのコメント）</v>
      </c>
      <c r="C72" s="703"/>
      <c r="D72" s="703"/>
      <c r="E72" s="703"/>
      <c r="F72" s="704"/>
    </row>
    <row r="73" spans="1:8" ht="45" customHeight="1">
      <c r="A73" s="9"/>
      <c r="B73" s="665" t="str">
        <f>'(4)分野別審査報告書'!B69</f>
        <v>（「審査年度前年度修了生の同一性確認結果」に対する分野別審査委員会の審議結果）</v>
      </c>
      <c r="C73" s="703"/>
      <c r="D73" s="703"/>
      <c r="E73" s="703"/>
      <c r="F73" s="704"/>
    </row>
    <row r="74" spans="1:8" ht="45" customHeight="1" thickBot="1">
      <c r="A74" s="9"/>
      <c r="B74" s="613" t="s">
        <v>361</v>
      </c>
      <c r="C74" s="603"/>
      <c r="D74" s="603"/>
      <c r="E74" s="603"/>
      <c r="F74" s="604"/>
    </row>
    <row r="75" spans="1:8" ht="53.25" customHeight="1">
      <c r="A75" s="1"/>
      <c r="B75" s="17"/>
      <c r="C75" s="18"/>
    </row>
    <row r="76" spans="1:8" ht="19.5" thickBot="1">
      <c r="B76" s="60" t="s">
        <v>469</v>
      </c>
    </row>
    <row r="77" spans="1:8" s="68" customFormat="1" ht="18" customHeight="1">
      <c r="A77" s="92"/>
      <c r="B77" s="166" t="s">
        <v>315</v>
      </c>
      <c r="C77" s="691"/>
      <c r="D77" s="692"/>
      <c r="E77" s="250"/>
      <c r="F77" s="251"/>
    </row>
    <row r="78" spans="1:8" s="68" customFormat="1" ht="18" customHeight="1">
      <c r="A78" s="92"/>
      <c r="B78" s="160" t="s">
        <v>316</v>
      </c>
      <c r="C78" s="693"/>
      <c r="D78" s="694"/>
      <c r="E78" s="695" t="s">
        <v>426</v>
      </c>
      <c r="F78" s="696"/>
    </row>
    <row r="79" spans="1:8" s="68" customFormat="1" ht="18" customHeight="1">
      <c r="A79" s="92"/>
      <c r="B79" s="167" t="s">
        <v>333</v>
      </c>
      <c r="C79" s="482"/>
      <c r="D79" s="702"/>
      <c r="E79" s="158"/>
      <c r="F79" s="159"/>
    </row>
    <row r="80" spans="1:8" ht="41.5" customHeight="1" thickBot="1">
      <c r="B80" s="58" t="s">
        <v>375</v>
      </c>
      <c r="C80" s="705" t="s">
        <v>609</v>
      </c>
      <c r="D80" s="706"/>
      <c r="E80" s="706"/>
      <c r="F80" s="707"/>
    </row>
    <row r="81" spans="2:6">
      <c r="B81" s="18"/>
      <c r="C81" s="18"/>
    </row>
    <row r="82" spans="2:6" ht="19.5" thickBot="1">
      <c r="B82" s="61" t="s">
        <v>466</v>
      </c>
      <c r="C82" s="18"/>
    </row>
    <row r="83" spans="2:6" ht="15" customHeight="1">
      <c r="B83" s="674" t="s">
        <v>112</v>
      </c>
      <c r="C83" s="690"/>
      <c r="D83" s="492"/>
      <c r="E83" s="492"/>
      <c r="F83" s="493"/>
    </row>
    <row r="84" spans="2:6" ht="15" customHeight="1">
      <c r="B84" s="19" t="s">
        <v>113</v>
      </c>
      <c r="C84" s="494" t="s">
        <v>111</v>
      </c>
      <c r="D84" s="495"/>
      <c r="E84" s="495"/>
      <c r="F84" s="496"/>
    </row>
    <row r="85" spans="2:6" ht="96.75" customHeight="1">
      <c r="B85" s="239" t="str">
        <f>IF('(4)分野別審査報告書'!B77="","",'(4)分野別審査報告書'!B77)</f>
        <v/>
      </c>
      <c r="C85" s="699" t="str">
        <f>IF('(4)分野別審査報告書'!C77="","",'(4)分野別審査報告書'!C77)</f>
        <v/>
      </c>
      <c r="D85" s="700"/>
      <c r="E85" s="700"/>
      <c r="F85" s="701"/>
    </row>
    <row r="86" spans="2:6" ht="11.25" customHeight="1">
      <c r="B86" s="239" t="str">
        <f>IF('(4)分野別審査報告書'!B78="","",'(4)分野別審査報告書'!B78)</f>
        <v/>
      </c>
      <c r="C86" s="697" t="str">
        <f>IF('(4)分野別審査報告書'!C78="","",'(4)分野別審査報告書'!C78)</f>
        <v/>
      </c>
      <c r="D86" s="502"/>
      <c r="E86" s="502"/>
      <c r="F86" s="698"/>
    </row>
    <row r="87" spans="2:6" ht="11.25" customHeight="1" thickBot="1">
      <c r="B87" s="241" t="str">
        <f>IF('(4)分野別審査報告書'!B79="","",'(4)分野別審査報告書'!B79)</f>
        <v/>
      </c>
      <c r="C87" s="689" t="str">
        <f>IF('(4)分野別審査報告書'!C79="","",'(4)分野別審査報告書'!C79)</f>
        <v/>
      </c>
      <c r="D87" s="662"/>
      <c r="E87" s="662"/>
      <c r="F87" s="663"/>
    </row>
    <row r="88" spans="2:6" ht="14.5" thickBot="1">
      <c r="B88" s="18"/>
      <c r="C88" s="18"/>
    </row>
    <row r="89" spans="2:6">
      <c r="B89" s="674" t="s">
        <v>114</v>
      </c>
      <c r="C89" s="690"/>
      <c r="D89" s="492"/>
      <c r="E89" s="492"/>
      <c r="F89" s="493"/>
    </row>
    <row r="90" spans="2:6">
      <c r="B90" s="19" t="s">
        <v>113</v>
      </c>
      <c r="C90" s="494" t="s">
        <v>111</v>
      </c>
      <c r="D90" s="495"/>
      <c r="E90" s="495"/>
      <c r="F90" s="496"/>
    </row>
    <row r="91" spans="2:6" ht="90" customHeight="1">
      <c r="B91" s="237"/>
      <c r="C91" s="653"/>
      <c r="D91" s="497"/>
      <c r="E91" s="497"/>
      <c r="F91" s="498"/>
    </row>
    <row r="92" spans="2:6" ht="10.5" hidden="1" customHeight="1">
      <c r="B92" s="237"/>
      <c r="C92" s="657"/>
      <c r="D92" s="488"/>
      <c r="E92" s="488"/>
      <c r="F92" s="489"/>
    </row>
    <row r="93" spans="2:6" hidden="1">
      <c r="B93" s="237"/>
      <c r="C93" s="657"/>
      <c r="D93" s="488"/>
      <c r="E93" s="488"/>
      <c r="F93" s="489"/>
    </row>
    <row r="94" spans="2:6" hidden="1">
      <c r="B94" s="237"/>
      <c r="C94" s="657"/>
      <c r="D94" s="488"/>
      <c r="E94" s="488"/>
      <c r="F94" s="489"/>
    </row>
    <row r="95" spans="2:6" hidden="1">
      <c r="B95" s="237"/>
      <c r="C95" s="657"/>
      <c r="D95" s="488"/>
      <c r="E95" s="488"/>
      <c r="F95" s="489"/>
    </row>
    <row r="96" spans="2:6" hidden="1">
      <c r="B96" s="237"/>
      <c r="C96" s="657"/>
      <c r="D96" s="488"/>
      <c r="E96" s="488"/>
      <c r="F96" s="489"/>
    </row>
    <row r="97" spans="2:6" hidden="1">
      <c r="B97" s="237"/>
      <c r="C97" s="657"/>
      <c r="D97" s="488"/>
      <c r="E97" s="488"/>
      <c r="F97" s="489"/>
    </row>
    <row r="98" spans="2:6" hidden="1">
      <c r="B98" s="237"/>
      <c r="C98" s="657"/>
      <c r="D98" s="488"/>
      <c r="E98" s="488"/>
      <c r="F98" s="489"/>
    </row>
    <row r="99" spans="2:6" hidden="1">
      <c r="B99" s="237"/>
      <c r="C99" s="657"/>
      <c r="D99" s="488"/>
      <c r="E99" s="488"/>
      <c r="F99" s="489"/>
    </row>
    <row r="100" spans="2:6" hidden="1">
      <c r="B100" s="237"/>
      <c r="C100" s="657"/>
      <c r="D100" s="488"/>
      <c r="E100" s="488"/>
      <c r="F100" s="489"/>
    </row>
    <row r="101" spans="2:6" hidden="1">
      <c r="B101" s="237"/>
      <c r="C101" s="657"/>
      <c r="D101" s="488"/>
      <c r="E101" s="488"/>
      <c r="F101" s="489"/>
    </row>
    <row r="102" spans="2:6" ht="9" customHeight="1">
      <c r="B102" s="237"/>
      <c r="C102" s="240"/>
      <c r="D102" s="235"/>
      <c r="E102" s="235"/>
      <c r="F102" s="236"/>
    </row>
    <row r="103" spans="2:6" ht="9.75" customHeight="1" thickBot="1">
      <c r="B103" s="238"/>
      <c r="C103" s="543"/>
      <c r="D103" s="499"/>
      <c r="E103" s="499"/>
      <c r="F103" s="500"/>
    </row>
    <row r="105" spans="2:6" ht="19.5" thickBot="1">
      <c r="B105" s="60" t="s">
        <v>387</v>
      </c>
    </row>
    <row r="106" spans="2:6" ht="100.5" customHeight="1">
      <c r="B106" s="671"/>
      <c r="C106" s="708"/>
      <c r="D106" s="708"/>
      <c r="E106" s="708"/>
      <c r="F106" s="709"/>
    </row>
    <row r="107" spans="2:6" ht="6.75" customHeight="1">
      <c r="B107" s="610"/>
      <c r="C107" s="710"/>
      <c r="D107" s="710"/>
      <c r="E107" s="710"/>
      <c r="F107" s="711"/>
    </row>
    <row r="108" spans="2:6" ht="6.75" customHeight="1" thickBot="1">
      <c r="B108" s="613"/>
      <c r="C108" s="712"/>
      <c r="D108" s="712"/>
      <c r="E108" s="712"/>
      <c r="F108" s="713"/>
    </row>
  </sheetData>
  <sheetProtection sheet="1" formatCells="0" formatRows="0"/>
  <mergeCells count="53">
    <mergeCell ref="B108:F108"/>
    <mergeCell ref="C103:F103"/>
    <mergeCell ref="C93:F93"/>
    <mergeCell ref="C94:F94"/>
    <mergeCell ref="C97:F97"/>
    <mergeCell ref="C95:F95"/>
    <mergeCell ref="C92:F92"/>
    <mergeCell ref="B106:F106"/>
    <mergeCell ref="B107:F107"/>
    <mergeCell ref="C91:F91"/>
    <mergeCell ref="B89:F89"/>
    <mergeCell ref="C96:F96"/>
    <mergeCell ref="C101:F101"/>
    <mergeCell ref="C100:F100"/>
    <mergeCell ref="C98:F98"/>
    <mergeCell ref="C99:F99"/>
    <mergeCell ref="C90:F90"/>
    <mergeCell ref="C1:E1"/>
    <mergeCell ref="B8:F8"/>
    <mergeCell ref="B9:F9"/>
    <mergeCell ref="B2:F2"/>
    <mergeCell ref="C15:F15"/>
    <mergeCell ref="B3:F3"/>
    <mergeCell ref="B4:F4"/>
    <mergeCell ref="B6:F6"/>
    <mergeCell ref="B7:F7"/>
    <mergeCell ref="B10:F10"/>
    <mergeCell ref="B5:F5"/>
    <mergeCell ref="C87:F87"/>
    <mergeCell ref="B83:F83"/>
    <mergeCell ref="C77:D77"/>
    <mergeCell ref="B74:F74"/>
    <mergeCell ref="B67:F67"/>
    <mergeCell ref="C78:D78"/>
    <mergeCell ref="E78:F78"/>
    <mergeCell ref="C86:F86"/>
    <mergeCell ref="C85:F85"/>
    <mergeCell ref="C84:F84"/>
    <mergeCell ref="C79:D79"/>
    <mergeCell ref="B70:D71"/>
    <mergeCell ref="B72:F72"/>
    <mergeCell ref="C80:F80"/>
    <mergeCell ref="B73:F73"/>
    <mergeCell ref="B64:F64"/>
    <mergeCell ref="C16:F16"/>
    <mergeCell ref="C19:F19"/>
    <mergeCell ref="B60:F60"/>
    <mergeCell ref="B69:E69"/>
    <mergeCell ref="B68:F68"/>
    <mergeCell ref="B63:F63"/>
    <mergeCell ref="C18:F18"/>
    <mergeCell ref="B65:F65"/>
    <mergeCell ref="C17:F17"/>
  </mergeCells>
  <phoneticPr fontId="2"/>
  <conditionalFormatting sqref="B69:F74">
    <cfRule type="expression" dxfId="0" priority="1" stopIfTrue="1">
      <formula>AND(INDIRECT("基本事項!B2")&lt;&gt;"",INDIRECT("基本事項!B2")&lt;&gt;"新規審査(審査年度の前年度からの認定を希望)")</formula>
    </cfRule>
  </conditionalFormatting>
  <dataValidations count="5">
    <dataValidation type="list" allowBlank="1" showInputMessage="1" showErrorMessage="1" error="認定・不認定のいずれかを選択してください" prompt="認定・不認定のいずれかを選択してください" sqref="C77" xr:uid="{00000000-0002-0000-1000-000000000000}">
      <formula1>"　,認定,不認定"</formula1>
    </dataValidation>
    <dataValidation type="list" allowBlank="1" showInputMessage="1" showErrorMessage="1" error="認定の有効期間を選択してください" prompt="認定の場合の有効期間を選択してください" sqref="C78:D78" xr:uid="{00000000-0002-0000-1000-000001000000}">
      <formula1>"　,6年,3年(次回は認定継続審査),3年(次回は中間審査：書類),3年(次回は中間審査：通常),その他"</formula1>
    </dataValidation>
    <dataValidation allowBlank="1" showErrorMessage="1" prompt="認定可の場合の開始年度案を選択してください。_x000a_但し、2013年度を認定の開始年度とするのは、新規審査においてその旨申請が出されている場合で、かつ、審査の結果それを妥当と判断する場合に限られます。" sqref="E79" xr:uid="{00000000-0002-0000-1000-000002000000}"/>
    <dataValidation allowBlank="1" showErrorMessage="1" sqref="E77:F77" xr:uid="{00000000-0002-0000-1000-000003000000}"/>
    <dataValidation type="list" allowBlank="1" showInputMessage="1" showErrorMessage="1" prompt="認定可の場合の開始年度案を選択してください。但し、2021年度を選択するのは、新規審査において審査年度前年度からの認定開始が申請されている場合で、かつ、審査の結果それを妥当と判断する場合に限られます。" sqref="C79:D79" xr:uid="{00000000-0002-0000-1000-000004000000}">
      <formula1>"2022年度,2021年度"</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2" manualBreakCount="2">
    <brk id="13" max="16383" man="1"/>
    <brk id="61"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338-7FB3-4898-95A5-7D277AF2197F}">
  <sheetPr codeName="Sheet19">
    <tabColor rgb="FFFFFF00"/>
    <pageSetUpPr fitToPage="1"/>
  </sheetPr>
  <dimension ref="A1:P35"/>
  <sheetViews>
    <sheetView showZeros="0" zoomScale="70" zoomScaleNormal="7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4140625" style="347" customWidth="1"/>
    <col min="4" max="10" width="3.83203125" style="81" customWidth="1"/>
    <col min="11" max="11" width="3.58203125" style="1" customWidth="1"/>
    <col min="12" max="12" width="56.33203125" style="1" customWidth="1"/>
    <col min="13" max="13" width="67.9140625" style="1" customWidth="1"/>
    <col min="14" max="14" width="1.5" style="1" customWidth="1"/>
    <col min="15" max="15" width="11.1640625" style="1" customWidth="1"/>
    <col min="16" max="16" width="13" style="468"/>
    <col min="17" max="16384" width="13" style="1"/>
  </cols>
  <sheetData>
    <row r="1" spans="1:16" ht="35" customHeight="1" thickBot="1">
      <c r="A1" s="68" t="s">
        <v>467</v>
      </c>
      <c r="B1" s="715" t="str">
        <f ca="1">IF(ISBLANK(INDIRECT("基本事項!B2")),"「基本事項」ワークシートで審査種類を選択してください",CONCATENATE("審査結果と指摘事項：", INDIRECT("基本事項!B2")))</f>
        <v>「基本事項」ワークシートで審査種類を選択してください</v>
      </c>
      <c r="C1" s="715"/>
      <c r="D1" s="715"/>
      <c r="E1" s="715"/>
      <c r="F1" s="715"/>
      <c r="G1" s="715"/>
      <c r="H1" s="715"/>
      <c r="I1" s="715"/>
      <c r="J1" s="715"/>
      <c r="K1" s="715"/>
      <c r="L1" s="715"/>
    </row>
    <row r="2" spans="1:16" ht="19" customHeight="1">
      <c r="A2" s="562" t="s">
        <v>120</v>
      </c>
      <c r="B2" s="564" t="s">
        <v>382</v>
      </c>
      <c r="C2" s="559" t="s">
        <v>640</v>
      </c>
      <c r="D2" s="560"/>
      <c r="E2" s="561"/>
      <c r="F2" s="559" t="s">
        <v>641</v>
      </c>
      <c r="G2" s="624"/>
      <c r="H2" s="625" t="s">
        <v>513</v>
      </c>
      <c r="I2" s="652" t="s">
        <v>514</v>
      </c>
      <c r="J2" s="652" t="s">
        <v>311</v>
      </c>
      <c r="K2" s="652" t="s">
        <v>312</v>
      </c>
      <c r="L2" s="564" t="s">
        <v>620</v>
      </c>
      <c r="M2" s="567" t="s">
        <v>576</v>
      </c>
    </row>
    <row r="3" spans="1:16" s="446" customFormat="1" ht="14.5" thickBot="1">
      <c r="A3" s="563"/>
      <c r="B3" s="565"/>
      <c r="C3" s="444" t="s">
        <v>642</v>
      </c>
      <c r="D3" s="444" t="s">
        <v>643</v>
      </c>
      <c r="E3" s="444" t="s">
        <v>644</v>
      </c>
      <c r="F3" s="444" t="s">
        <v>643</v>
      </c>
      <c r="G3" s="444" t="s">
        <v>644</v>
      </c>
      <c r="H3" s="565"/>
      <c r="I3" s="565"/>
      <c r="J3" s="565"/>
      <c r="K3" s="565"/>
      <c r="L3" s="565"/>
      <c r="M3" s="568"/>
      <c r="P3" s="468"/>
    </row>
    <row r="4" spans="1:16" s="68" customFormat="1" ht="36" customHeight="1" thickBot="1">
      <c r="A4" s="301">
        <v>1</v>
      </c>
      <c r="B4" s="133" t="s">
        <v>396</v>
      </c>
      <c r="C4" s="443">
        <v>1</v>
      </c>
      <c r="D4" s="351">
        <f>審査項目と前回審査の結果!$C$4</f>
        <v>0</v>
      </c>
      <c r="E4" s="351">
        <f>審査項目と前回審査の結果!$D$4</f>
        <v>0</v>
      </c>
      <c r="F4" s="351">
        <f>審査項目と前回審査の結果!$H$4</f>
        <v>0</v>
      </c>
      <c r="G4" s="351">
        <f>審査項目と前回審査の結果!$I$4</f>
        <v>0</v>
      </c>
      <c r="H4" s="305" t="str">
        <f>IF(ISBLANK('(2)審査結果と指摘事項'!H4)," ",'(2)審査結果と指摘事項'!H4)</f>
        <v xml:space="preserve"> </v>
      </c>
      <c r="I4" s="305" t="str">
        <f>IF(ISBLANK('(3)審査結果と指摘事項'!I4)," ",'(3)審査結果と指摘事項'!I4)</f>
        <v xml:space="preserve"> </v>
      </c>
      <c r="J4" s="305" t="str">
        <f>IF(ISBLANK('(4)審査結果と指摘事項'!J4)," ",'(4)審査結果と指摘事項'!J4)</f>
        <v xml:space="preserve"> </v>
      </c>
      <c r="K4" s="130"/>
      <c r="L4" s="310"/>
      <c r="M4" s="147"/>
      <c r="P4" s="469"/>
    </row>
    <row r="5" spans="1:16" ht="105" customHeight="1">
      <c r="A5" s="302" t="s">
        <v>577</v>
      </c>
      <c r="B5" s="293" t="s">
        <v>578</v>
      </c>
      <c r="C5" s="352" t="s">
        <v>101</v>
      </c>
      <c r="D5" s="353">
        <f>審査項目と前回審査の結果!$C$5</f>
        <v>0</v>
      </c>
      <c r="E5" s="353">
        <f>審査項目と前回審査の結果!$D$5</f>
        <v>0</v>
      </c>
      <c r="F5" s="353">
        <f>審査項目と前回審査の結果!$H$5</f>
        <v>0</v>
      </c>
      <c r="G5" s="353">
        <f>審査項目と前回審査の結果!$I$5</f>
        <v>0</v>
      </c>
      <c r="H5" s="306" t="str">
        <f>IF(ISBLANK('(2)審査結果と指摘事項'!H5)," ",'(2)審査結果と指摘事項'!H5)</f>
        <v xml:space="preserve"> </v>
      </c>
      <c r="I5" s="306" t="str">
        <f>IF(ISBLANK('(3)審査結果と指摘事項'!I5)," ",'(3)審査結果と指摘事項'!I5)</f>
        <v xml:space="preserve"> </v>
      </c>
      <c r="J5" s="306" t="str">
        <f>IF(ISBLANK('(4)審査結果と指摘事項'!J5)," ",'(4)審査結果と指摘事項'!J5)</f>
        <v xml:space="preserve"> </v>
      </c>
      <c r="K5" s="224"/>
      <c r="L5" s="311"/>
      <c r="M5" s="312"/>
      <c r="P5" s="467" t="str">
        <f ca="1">IF('(5)最終審査報告書'!$B$1="中間","",IF(OR(AND($K5="S",OR(COUNTIF($M5,"*必要である*")=1,COUNTIF($M5,"*必要がある*")=1)),AND($K5="W",NOT(OR(COUNTIF($M5,"*必要である*")=1, COUNTIF($M5,"*必要がある*")=1,COUNTIF($M5,"*弱点*")=1)))),"ERROR",""))</f>
        <v/>
      </c>
    </row>
    <row r="6" spans="1:16" ht="162" customHeight="1" thickBot="1">
      <c r="A6" s="303" t="s">
        <v>579</v>
      </c>
      <c r="B6" s="294" t="s">
        <v>580</v>
      </c>
      <c r="C6" s="354" t="s">
        <v>49</v>
      </c>
      <c r="D6" s="438">
        <f>審査項目と前回審査の結果!$C$6</f>
        <v>0</v>
      </c>
      <c r="E6" s="438">
        <f>審査項目と前回審査の結果!$D$6</f>
        <v>0</v>
      </c>
      <c r="F6" s="376">
        <f>審査項目と前回審査の結果!$H$6</f>
        <v>0</v>
      </c>
      <c r="G6" s="376">
        <f>審査項目と前回審査の結果!$I$6</f>
        <v>0</v>
      </c>
      <c r="H6" s="307" t="str">
        <f>IF(ISBLANK('(2)審査結果と指摘事項'!H6)," ",'(2)審査結果と指摘事項'!H6)</f>
        <v xml:space="preserve"> </v>
      </c>
      <c r="I6" s="307" t="str">
        <f>IF(ISBLANK('(3)審査結果と指摘事項'!I6)," ",'(3)審査結果と指摘事項'!I6)</f>
        <v xml:space="preserve"> </v>
      </c>
      <c r="J6" s="307" t="str">
        <f>IF(ISBLANK('(4)審査結果と指摘事項'!J6)," ",'(4)審査結果と指摘事項'!J6)</f>
        <v xml:space="preserve"> </v>
      </c>
      <c r="K6" s="224"/>
      <c r="L6" s="313"/>
      <c r="M6" s="312"/>
      <c r="P6" s="467" t="str">
        <f ca="1">IF('(5)最終審査報告書'!$B$1="中間","",IF(OR(AND($K6="S",OR(COUNTIF($M6,"*必要である*")=1,COUNTIF($M6,"*必要がある*")=1)),AND($K6="W",NOT(OR(COUNTIF($M6,"*必要である*")=1, COUNTIF($M6,"*必要がある*")=1,COUNTIF($M6,"*弱点*")=1)))),"ERROR",""))</f>
        <v/>
      </c>
    </row>
    <row r="7" spans="1:16" ht="25.5" customHeight="1" thickBot="1">
      <c r="A7" s="301">
        <v>2</v>
      </c>
      <c r="B7" s="133" t="s">
        <v>397</v>
      </c>
      <c r="C7" s="443">
        <v>2</v>
      </c>
      <c r="D7" s="351">
        <f>審査項目と前回審査の結果!$C$7</f>
        <v>0</v>
      </c>
      <c r="E7" s="351">
        <f>審査項目と前回審査の結果!$D$7</f>
        <v>0</v>
      </c>
      <c r="F7" s="351">
        <f>審査項目と前回審査の結果!$H$7</f>
        <v>0</v>
      </c>
      <c r="G7" s="351">
        <f>審査項目と前回審査の結果!$I$7</f>
        <v>0</v>
      </c>
      <c r="H7" s="305" t="str">
        <f>IF(ISBLANK('(2)審査結果と指摘事項'!H7)," ",'(2)審査結果と指摘事項'!H7)</f>
        <v xml:space="preserve"> </v>
      </c>
      <c r="I7" s="305" t="str">
        <f>IF(ISBLANK('(3)審査結果と指摘事項'!I7)," ",'(3)審査結果と指摘事項'!I7)</f>
        <v xml:space="preserve"> </v>
      </c>
      <c r="J7" s="305" t="str">
        <f>IF(ISBLANK('(4)審査結果と指摘事項'!J7)," ",'(4)審査結果と指摘事項'!J7)</f>
        <v xml:space="preserve"> </v>
      </c>
      <c r="K7" s="130"/>
      <c r="L7" s="310"/>
      <c r="M7" s="147"/>
    </row>
    <row r="8" spans="1:16" ht="87" customHeight="1">
      <c r="A8" s="548" t="s">
        <v>581</v>
      </c>
      <c r="B8" s="550" t="s">
        <v>582</v>
      </c>
      <c r="C8" s="356" t="s">
        <v>166</v>
      </c>
      <c r="D8" s="357">
        <f>審査項目と前回審査の結果!$C$9</f>
        <v>0</v>
      </c>
      <c r="E8" s="437">
        <f>審査項目と前回審査の結果!$D$9</f>
        <v>0</v>
      </c>
      <c r="F8" s="557">
        <f>審査項目と前回審査の結果!$H$8</f>
        <v>0</v>
      </c>
      <c r="G8" s="557">
        <f>審査項目と前回審査の結果!$I$8</f>
        <v>0</v>
      </c>
      <c r="H8" s="645" t="str">
        <f>IF(ISBLANK('(2)審査結果と指摘事項'!H8)," ",'(2)審査結果と指摘事項'!H8)</f>
        <v xml:space="preserve"> </v>
      </c>
      <c r="I8" s="645" t="str">
        <f>IF(ISBLANK('(3)審査結果と指摘事項'!I8)," ",'(3)審査結果と指摘事項'!I8)</f>
        <v xml:space="preserve"> </v>
      </c>
      <c r="J8" s="645" t="str">
        <f>IF(ISBLANK('(4)審査結果と指摘事項'!J8)," ",'(4)審査結果と指摘事項'!J8)</f>
        <v xml:space="preserve"> </v>
      </c>
      <c r="K8" s="551"/>
      <c r="L8" s="553"/>
      <c r="M8" s="555"/>
      <c r="P8" s="468" t="str">
        <f ca="1">IF('(5)最終審査報告書'!$B$1="中間","",IF(OR(AND($K8="S",OR(COUNTIF($M8,"*必要である*")=1,COUNTIF($M8,"*必要がある*")=1)),AND($K8="W",NOT(OR(COUNTIF($M8,"*必要である*")=1, COUNTIF($M8,"*必要がある*")=1,COUNTIF($M8,"*弱点*")=1)))),"ERROR",""))</f>
        <v/>
      </c>
    </row>
    <row r="9" spans="1:16" s="347" customFormat="1" ht="87" customHeight="1">
      <c r="A9" s="549"/>
      <c r="B9" s="647"/>
      <c r="C9" s="359" t="s">
        <v>168</v>
      </c>
      <c r="D9" s="360">
        <f>審査項目と前回審査の結果!$C$10</f>
        <v>0</v>
      </c>
      <c r="E9" s="361">
        <f>審査項目と前回審査の結果!$D$10</f>
        <v>0</v>
      </c>
      <c r="F9" s="558" t="str">
        <f>IF(審査項目と前回審査の結果!$H$7="","",審査項目と前回審査の結果!$H$7)</f>
        <v/>
      </c>
      <c r="G9" s="558" t="str">
        <f>IF(審査項目と前回審査の結果!$I$7="","",審査項目と前回審査の結果!$I$7)</f>
        <v/>
      </c>
      <c r="H9" s="647"/>
      <c r="I9" s="647"/>
      <c r="J9" s="647"/>
      <c r="K9" s="552"/>
      <c r="L9" s="554"/>
      <c r="M9" s="556"/>
      <c r="P9" s="468"/>
    </row>
    <row r="10" spans="1:16" ht="40.5" customHeight="1">
      <c r="A10" s="585" t="s">
        <v>278</v>
      </c>
      <c r="B10" s="587" t="s">
        <v>583</v>
      </c>
      <c r="C10" s="362" t="s">
        <v>172</v>
      </c>
      <c r="D10" s="438">
        <f>審査項目と前回審査の結果!$C$12</f>
        <v>0</v>
      </c>
      <c r="E10" s="438">
        <f>審査項目と前回審査の結果!$D$12</f>
        <v>0</v>
      </c>
      <c r="F10" s="582">
        <f>審査項目と前回審査の結果!$H$9</f>
        <v>0</v>
      </c>
      <c r="G10" s="582">
        <f>審査項目と前回審査の結果!$I$9</f>
        <v>0</v>
      </c>
      <c r="H10" s="648" t="str">
        <f>IF(ISBLANK('(2)審査結果と指摘事項'!H10)," ",'(2)審査結果と指摘事項'!H10)</f>
        <v xml:space="preserve"> </v>
      </c>
      <c r="I10" s="648" t="str">
        <f>IF(ISBLANK('(3)審査結果と指摘事項'!I10)," ",'(3)審査結果と指摘事項'!I10)</f>
        <v xml:space="preserve"> </v>
      </c>
      <c r="J10" s="648" t="str">
        <f>IF(ISBLANK('(4)審査結果と指摘事項'!J10)," ",'(4)審査結果と指摘事項'!J10)</f>
        <v xml:space="preserve"> </v>
      </c>
      <c r="K10" s="575"/>
      <c r="L10" s="578"/>
      <c r="M10" s="580"/>
      <c r="P10" s="468" t="str">
        <f ca="1">IF('(5)最終審査報告書'!$B$1="中間","",IF(OR(AND($K10="S",OR(COUNTIF($M10,"*必要である*")=1,COUNTIF($M10,"*必要がある*")=1)),AND($K10="W",NOT(OR(COUNTIF($M10,"*必要である*")=1, COUNTIF($M10,"*必要がある*")=1,COUNTIF($M10,"*弱点*")=1)))),"ERROR",""))</f>
        <v/>
      </c>
    </row>
    <row r="11" spans="1:16" s="347" customFormat="1" ht="40.5" customHeight="1">
      <c r="A11" s="586"/>
      <c r="B11" s="646"/>
      <c r="C11" s="363" t="s">
        <v>174</v>
      </c>
      <c r="D11" s="364">
        <f>審査項目と前回審査の結果!$C$13</f>
        <v>0</v>
      </c>
      <c r="E11" s="364">
        <f>審査項目と前回審査の結果!$D$13</f>
        <v>0</v>
      </c>
      <c r="F11" s="583"/>
      <c r="G11" s="583"/>
      <c r="H11" s="646"/>
      <c r="I11" s="646"/>
      <c r="J11" s="646"/>
      <c r="K11" s="588"/>
      <c r="L11" s="579"/>
      <c r="M11" s="581"/>
      <c r="P11" s="468"/>
    </row>
    <row r="12" spans="1:16" s="347" customFormat="1" ht="40.5" customHeight="1">
      <c r="A12" s="549"/>
      <c r="B12" s="647"/>
      <c r="C12" s="365" t="s">
        <v>176</v>
      </c>
      <c r="D12" s="366">
        <f>審査項目と前回審査の結果!$C$14</f>
        <v>0</v>
      </c>
      <c r="E12" s="366">
        <f>審査項目と前回審査の結果!$D$14</f>
        <v>0</v>
      </c>
      <c r="F12" s="584"/>
      <c r="G12" s="584"/>
      <c r="H12" s="647"/>
      <c r="I12" s="647"/>
      <c r="J12" s="647"/>
      <c r="K12" s="552"/>
      <c r="L12" s="554"/>
      <c r="M12" s="556"/>
      <c r="P12" s="468"/>
    </row>
    <row r="13" spans="1:16" ht="40" customHeight="1">
      <c r="A13" s="619" t="s">
        <v>279</v>
      </c>
      <c r="B13" s="572" t="s">
        <v>584</v>
      </c>
      <c r="C13" s="367" t="s">
        <v>180</v>
      </c>
      <c r="D13" s="368">
        <f>審査項目と前回審査の結果!$C$16</f>
        <v>0</v>
      </c>
      <c r="E13" s="368">
        <f>審査項目と前回審査の結果!$D$16</f>
        <v>0</v>
      </c>
      <c r="F13" s="582">
        <f>審査項目と前回審査の結果!$H$10</f>
        <v>0</v>
      </c>
      <c r="G13" s="582">
        <f>審査項目と前回審査の結果!$I$10</f>
        <v>0</v>
      </c>
      <c r="H13" s="648" t="str">
        <f>IF(ISBLANK('(2)審査結果と指摘事項'!H13)," ",'(2)審査結果と指摘事項'!H13)</f>
        <v xml:space="preserve"> </v>
      </c>
      <c r="I13" s="648" t="str">
        <f>IF(ISBLANK('(3)審査結果と指摘事項'!I13)," ",'(3)審査結果と指摘事項'!I13)</f>
        <v xml:space="preserve"> </v>
      </c>
      <c r="J13" s="648" t="str">
        <f>IF(ISBLANK('(4)審査結果と指摘事項'!J13)," ",'(4)審査結果と指摘事項'!J13)</f>
        <v xml:space="preserve"> </v>
      </c>
      <c r="K13" s="575"/>
      <c r="L13" s="578"/>
      <c r="M13" s="580"/>
      <c r="P13" s="468" t="str">
        <f ca="1">IF('(5)最終審査報告書'!$B$1="中間","",IF(OR(AND($K13="S",OR(COUNTIF($M13,"*必要である*")=1,COUNTIF($M13,"*必要がある*")=1)),AND($K13="W",NOT(OR(COUNTIF($M13,"*必要である*")=1, COUNTIF($M13,"*必要がある*")=1,COUNTIF($M13,"*弱点*")=1)))),"ERROR",""))</f>
        <v/>
      </c>
    </row>
    <row r="14" spans="1:16" s="347" customFormat="1" ht="40" customHeight="1">
      <c r="A14" s="620"/>
      <c r="B14" s="650"/>
      <c r="C14" s="369" t="s">
        <v>182</v>
      </c>
      <c r="D14" s="370">
        <f>審査項目と前回審査の結果!$C$17</f>
        <v>0</v>
      </c>
      <c r="E14" s="370">
        <f>審査項目と前回審査の結果!$D$17</f>
        <v>0</v>
      </c>
      <c r="F14" s="583"/>
      <c r="G14" s="583"/>
      <c r="H14" s="650"/>
      <c r="I14" s="650"/>
      <c r="J14" s="650"/>
      <c r="K14" s="622"/>
      <c r="L14" s="579"/>
      <c r="M14" s="581"/>
      <c r="P14" s="468"/>
    </row>
    <row r="15" spans="1:16" s="347" customFormat="1" ht="40" customHeight="1">
      <c r="A15" s="620"/>
      <c r="B15" s="650"/>
      <c r="C15" s="371" t="s">
        <v>184</v>
      </c>
      <c r="D15" s="372">
        <f>審査項目と前回審査の結果!$C$18</f>
        <v>0</v>
      </c>
      <c r="E15" s="372">
        <f>審査項目と前回審査の結果!$D$18</f>
        <v>0</v>
      </c>
      <c r="F15" s="583"/>
      <c r="G15" s="583"/>
      <c r="H15" s="650"/>
      <c r="I15" s="650"/>
      <c r="J15" s="650"/>
      <c r="K15" s="622"/>
      <c r="L15" s="579"/>
      <c r="M15" s="581"/>
      <c r="P15" s="468"/>
    </row>
    <row r="16" spans="1:16" s="347" customFormat="1" ht="40" customHeight="1">
      <c r="A16" s="621"/>
      <c r="B16" s="651"/>
      <c r="C16" s="373" t="s">
        <v>186</v>
      </c>
      <c r="D16" s="366">
        <f>審査項目と前回審査の結果!$C$19</f>
        <v>0</v>
      </c>
      <c r="E16" s="366">
        <f>審査項目と前回審査の結果!$D$19</f>
        <v>0</v>
      </c>
      <c r="F16" s="584"/>
      <c r="G16" s="584"/>
      <c r="H16" s="651"/>
      <c r="I16" s="651"/>
      <c r="J16" s="651"/>
      <c r="K16" s="623"/>
      <c r="L16" s="554"/>
      <c r="M16" s="556"/>
      <c r="P16" s="468"/>
    </row>
    <row r="17" spans="1:16" ht="29" customHeight="1">
      <c r="A17" s="619" t="s">
        <v>281</v>
      </c>
      <c r="B17" s="572" t="s">
        <v>585</v>
      </c>
      <c r="C17" s="354" t="s">
        <v>190</v>
      </c>
      <c r="D17" s="438">
        <f>審査項目と前回審査の結果!$C$21</f>
        <v>0</v>
      </c>
      <c r="E17" s="438">
        <f>審査項目と前回審査の結果!$D$21</f>
        <v>0</v>
      </c>
      <c r="F17" s="582">
        <f>審査項目と前回審査の結果!$H$11</f>
        <v>0</v>
      </c>
      <c r="G17" s="582">
        <f>審査項目と前回審査の結果!$I$11</f>
        <v>0</v>
      </c>
      <c r="H17" s="648" t="str">
        <f>IF(ISBLANK('(2)審査結果と指摘事項'!H17)," ",'(2)審査結果と指摘事項'!H17)</f>
        <v xml:space="preserve"> </v>
      </c>
      <c r="I17" s="648" t="str">
        <f>IF(ISBLANK('(3)審査結果と指摘事項'!I17)," ",'(3)審査結果と指摘事項'!I17)</f>
        <v xml:space="preserve"> </v>
      </c>
      <c r="J17" s="648" t="str">
        <f>IF(ISBLANK('(4)審査結果と指摘事項'!J17)," ",'(4)審査結果と指摘事項'!J17)</f>
        <v xml:space="preserve"> </v>
      </c>
      <c r="K17" s="575"/>
      <c r="L17" s="578"/>
      <c r="M17" s="580"/>
      <c r="P17" s="468" t="str">
        <f ca="1">IF('(5)最終審査報告書'!$B$1="中間","",IF(OR(AND($K17="S",OR(COUNTIF($M17,"*必要である*")=1,COUNTIF($M17,"*必要がある*")=1)),AND($K17="W",NOT(OR(COUNTIF($M17,"*必要である*")=1, COUNTIF($M17,"*必要がある*")=1,COUNTIF($M17,"*弱点*")=1)))),"ERROR",""))</f>
        <v/>
      </c>
    </row>
    <row r="18" spans="1:16" s="347" customFormat="1" ht="29" customHeight="1">
      <c r="A18" s="620"/>
      <c r="B18" s="650"/>
      <c r="C18" s="374" t="s">
        <v>194</v>
      </c>
      <c r="D18" s="364">
        <f>審査項目と前回審査の結果!$C$22</f>
        <v>0</v>
      </c>
      <c r="E18" s="364">
        <f>審査項目と前回審査の結果!$D$22</f>
        <v>0</v>
      </c>
      <c r="F18" s="583"/>
      <c r="G18" s="583"/>
      <c r="H18" s="650"/>
      <c r="I18" s="650"/>
      <c r="J18" s="650"/>
      <c r="K18" s="622"/>
      <c r="L18" s="579"/>
      <c r="M18" s="581"/>
      <c r="P18" s="468"/>
    </row>
    <row r="19" spans="1:16" s="347" customFormat="1" ht="29" customHeight="1">
      <c r="A19" s="620"/>
      <c r="B19" s="650"/>
      <c r="C19" s="374" t="s">
        <v>198</v>
      </c>
      <c r="D19" s="364">
        <f>審査項目と前回審査の結果!$C$23</f>
        <v>0</v>
      </c>
      <c r="E19" s="364">
        <f>審査項目と前回審査の結果!$D$23</f>
        <v>0</v>
      </c>
      <c r="F19" s="583"/>
      <c r="G19" s="583"/>
      <c r="H19" s="650"/>
      <c r="I19" s="650"/>
      <c r="J19" s="650"/>
      <c r="K19" s="622"/>
      <c r="L19" s="579"/>
      <c r="M19" s="581"/>
      <c r="P19" s="468"/>
    </row>
    <row r="20" spans="1:16" s="347" customFormat="1" ht="29" customHeight="1">
      <c r="A20" s="621"/>
      <c r="B20" s="651"/>
      <c r="C20" s="352" t="s">
        <v>200</v>
      </c>
      <c r="D20" s="366">
        <f>審査項目と前回審査の結果!$C$24</f>
        <v>0</v>
      </c>
      <c r="E20" s="366">
        <f>審査項目と前回審査の結果!$D$24</f>
        <v>0</v>
      </c>
      <c r="F20" s="584"/>
      <c r="G20" s="584"/>
      <c r="H20" s="651"/>
      <c r="I20" s="651"/>
      <c r="J20" s="651"/>
      <c r="K20" s="623"/>
      <c r="L20" s="554"/>
      <c r="M20" s="556"/>
      <c r="P20" s="468"/>
    </row>
    <row r="21" spans="1:16" ht="53" customHeight="1">
      <c r="A21" s="585" t="s">
        <v>283</v>
      </c>
      <c r="B21" s="572" t="s">
        <v>649</v>
      </c>
      <c r="C21" s="367" t="s">
        <v>223</v>
      </c>
      <c r="D21" s="368">
        <f>審査項目と前回審査の結果!$C$26</f>
        <v>0</v>
      </c>
      <c r="E21" s="368">
        <f>審査項目と前回審査の結果!$D$26</f>
        <v>0</v>
      </c>
      <c r="F21" s="582">
        <f>審査項目と前回審査の結果!$H$12</f>
        <v>0</v>
      </c>
      <c r="G21" s="582">
        <f>審査項目と前回審査の結果!$I$12</f>
        <v>0</v>
      </c>
      <c r="H21" s="648" t="str">
        <f>IF(ISBLANK('(2)審査結果と指摘事項'!H21)," ",'(2)審査結果と指摘事項'!H21)</f>
        <v xml:space="preserve"> </v>
      </c>
      <c r="I21" s="648" t="str">
        <f>IF(ISBLANK('(3)審査結果と指摘事項'!I21)," ",'(3)審査結果と指摘事項'!I21)</f>
        <v xml:space="preserve"> </v>
      </c>
      <c r="J21" s="648" t="str">
        <f>IF(ISBLANK('(4)審査結果と指摘事項'!J21)," ",'(4)審査結果と指摘事項'!J21)</f>
        <v xml:space="preserve"> </v>
      </c>
      <c r="K21" s="575"/>
      <c r="L21" s="578"/>
      <c r="M21" s="580"/>
      <c r="P21" s="468" t="str">
        <f ca="1">IF('(5)最終審査報告書'!$B$1="中間","",IF(OR(AND($K21="S",OR(COUNTIF($M21,"*必要である*")=1,COUNTIF($M21,"*必要がある*")=1)),AND($K21="W",NOT(OR(COUNTIF($M21,"*必要である*")=1, COUNTIF($M21,"*必要がある*")=1,COUNTIF($M21,"*弱点*")=1)))),"ERROR",""))</f>
        <v/>
      </c>
    </row>
    <row r="22" spans="1:16" s="347" customFormat="1" ht="53" customHeight="1" thickBot="1">
      <c r="A22" s="596"/>
      <c r="B22" s="714"/>
      <c r="C22" s="375" t="s">
        <v>229</v>
      </c>
      <c r="D22" s="376">
        <f>審査項目と前回審査の結果!$C$27</f>
        <v>0</v>
      </c>
      <c r="E22" s="376">
        <f>審査項目と前回審査の結果!$D$27</f>
        <v>0</v>
      </c>
      <c r="F22" s="595"/>
      <c r="G22" s="595"/>
      <c r="H22" s="649"/>
      <c r="I22" s="649"/>
      <c r="J22" s="649"/>
      <c r="K22" s="592"/>
      <c r="L22" s="593"/>
      <c r="M22" s="594"/>
      <c r="P22" s="468"/>
    </row>
    <row r="23" spans="1:16" s="68" customFormat="1" ht="27.75" customHeight="1" thickBot="1">
      <c r="A23" s="128" t="s">
        <v>280</v>
      </c>
      <c r="B23" s="133" t="s">
        <v>398</v>
      </c>
      <c r="C23" s="443">
        <v>3</v>
      </c>
      <c r="D23" s="351">
        <f>審査項目と前回審査の結果!$C$28</f>
        <v>0</v>
      </c>
      <c r="E23" s="351">
        <f>審査項目と前回審査の結果!$D$28</f>
        <v>0</v>
      </c>
      <c r="F23" s="351">
        <f>審査項目と前回審査の結果!$H$13</f>
        <v>0</v>
      </c>
      <c r="G23" s="351">
        <f>審査項目と前回審査の結果!$I$13</f>
        <v>0</v>
      </c>
      <c r="H23" s="305" t="str">
        <f>IF(ISBLANK('(2)審査結果と指摘事項'!H23)," ",'(2)審査結果と指摘事項'!H23)</f>
        <v xml:space="preserve"> </v>
      </c>
      <c r="I23" s="305" t="str">
        <f>IF(ISBLANK('(3)審査結果と指摘事項'!I23)," ",'(3)審査結果と指摘事項'!I23)</f>
        <v xml:space="preserve"> </v>
      </c>
      <c r="J23" s="305" t="str">
        <f>IF(ISBLANK('(4)審査結果と指摘事項'!J23)," ",'(4)審査結果と指摘事項'!J23)</f>
        <v xml:space="preserve"> </v>
      </c>
      <c r="K23" s="130"/>
      <c r="L23" s="310"/>
      <c r="M23" s="147"/>
      <c r="P23" s="469"/>
    </row>
    <row r="24" spans="1:16" ht="41" customHeight="1">
      <c r="A24" s="548" t="s">
        <v>62</v>
      </c>
      <c r="B24" s="550" t="s">
        <v>551</v>
      </c>
      <c r="C24" s="375" t="s">
        <v>235</v>
      </c>
      <c r="D24" s="438">
        <f>審査項目と前回審査の結果!$C$29</f>
        <v>0</v>
      </c>
      <c r="E24" s="438">
        <f>審査項目と前回審査の結果!$D$29</f>
        <v>0</v>
      </c>
      <c r="F24" s="590">
        <f>審査項目と前回審査の結果!$H$14</f>
        <v>0</v>
      </c>
      <c r="G24" s="590">
        <f>審査項目と前回審査の結果!$I$14</f>
        <v>0</v>
      </c>
      <c r="H24" s="645" t="str">
        <f>IF(ISBLANK('(2)審査結果と指摘事項'!H24)," ",'(2)審査結果と指摘事項'!H24)</f>
        <v xml:space="preserve"> </v>
      </c>
      <c r="I24" s="645" t="str">
        <f>IF(ISBLANK('(3)審査結果と指摘事項'!I24)," ",'(3)審査結果と指摘事項'!I24)</f>
        <v xml:space="preserve"> </v>
      </c>
      <c r="J24" s="645" t="str">
        <f>IF(ISBLANK('(4)審査結果と指摘事項'!J24)," ",'(4)審査結果と指摘事項'!J24)</f>
        <v xml:space="preserve"> </v>
      </c>
      <c r="K24" s="551"/>
      <c r="L24" s="553"/>
      <c r="M24" s="555"/>
      <c r="P24" s="468" t="str">
        <f ca="1">IF('(5)最終審査報告書'!$B$1="中間","",IF(OR(AND($K24="S",OR(COUNTIF($M24,"*必要である*")=1,COUNTIF($M24,"*必要がある*")=1)),AND($K24="W",NOT(OR(COUNTIF($M24,"*必要である*")=1, COUNTIF($M24,"*必要がある*")=1,COUNTIF($M24,"*弱点*")=1)))),"ERROR",""))</f>
        <v/>
      </c>
    </row>
    <row r="25" spans="1:16" s="347" customFormat="1" ht="41" customHeight="1">
      <c r="A25" s="586"/>
      <c r="B25" s="646"/>
      <c r="C25" s="374" t="s">
        <v>242</v>
      </c>
      <c r="D25" s="364">
        <f>審査項目と前回審査の結果!$C$30</f>
        <v>0</v>
      </c>
      <c r="E25" s="364">
        <f>審査項目と前回審査の結果!$D$30</f>
        <v>0</v>
      </c>
      <c r="F25" s="583"/>
      <c r="G25" s="583"/>
      <c r="H25" s="646"/>
      <c r="I25" s="646"/>
      <c r="J25" s="646"/>
      <c r="K25" s="588"/>
      <c r="L25" s="579"/>
      <c r="M25" s="581"/>
      <c r="P25" s="468"/>
    </row>
    <row r="26" spans="1:16" s="347" customFormat="1" ht="41" customHeight="1">
      <c r="A26" s="586"/>
      <c r="B26" s="646"/>
      <c r="C26" s="374" t="s">
        <v>246</v>
      </c>
      <c r="D26" s="364">
        <f>審査項目と前回審査の結果!$C$31</f>
        <v>0</v>
      </c>
      <c r="E26" s="364">
        <f>審査項目と前回審査の結果!$D$31</f>
        <v>0</v>
      </c>
      <c r="F26" s="583"/>
      <c r="G26" s="583"/>
      <c r="H26" s="646"/>
      <c r="I26" s="646"/>
      <c r="J26" s="646"/>
      <c r="K26" s="588"/>
      <c r="L26" s="579"/>
      <c r="M26" s="581"/>
      <c r="P26" s="468"/>
    </row>
    <row r="27" spans="1:16" s="347" customFormat="1" ht="41" customHeight="1">
      <c r="A27" s="549"/>
      <c r="B27" s="647"/>
      <c r="C27" s="352" t="s">
        <v>250</v>
      </c>
      <c r="D27" s="366">
        <f>審査項目と前回審査の結果!$C$32</f>
        <v>0</v>
      </c>
      <c r="E27" s="366">
        <f>審査項目と前回審査の結果!$D$32</f>
        <v>0</v>
      </c>
      <c r="F27" s="584"/>
      <c r="G27" s="584"/>
      <c r="H27" s="647"/>
      <c r="I27" s="647"/>
      <c r="J27" s="647"/>
      <c r="K27" s="552"/>
      <c r="L27" s="554"/>
      <c r="M27" s="556"/>
      <c r="P27" s="468"/>
    </row>
    <row r="28" spans="1:16" ht="97" customHeight="1" thickBot="1">
      <c r="A28" s="152" t="s">
        <v>98</v>
      </c>
      <c r="B28" s="296" t="s">
        <v>587</v>
      </c>
      <c r="C28" s="377" t="s">
        <v>252</v>
      </c>
      <c r="D28" s="378">
        <f>審査項目と前回審査の結果!$C$33</f>
        <v>0</v>
      </c>
      <c r="E28" s="378">
        <f>審査項目と前回審査の結果!$D$33</f>
        <v>0</v>
      </c>
      <c r="F28" s="366">
        <f>審査項目と前回審査の結果!$H$15</f>
        <v>0</v>
      </c>
      <c r="G28" s="366">
        <f>審査項目と前回審査の結果!$I$15</f>
        <v>0</v>
      </c>
      <c r="H28" s="306" t="str">
        <f>IF(ISBLANK('(2)審査結果と指摘事項'!H28)," ",'(2)審査結果と指摘事項'!H28)</f>
        <v xml:space="preserve"> </v>
      </c>
      <c r="I28" s="306" t="str">
        <f>IF(ISBLANK('(3)審査結果と指摘事項'!I28)," ",'(3)審査結果と指摘事項'!I28)</f>
        <v xml:space="preserve"> </v>
      </c>
      <c r="J28" s="306" t="str">
        <f>IF(ISBLANK('(4)審査結果と指摘事項'!J28)," ",'(4)審査結果と指摘事項'!J28)</f>
        <v xml:space="preserve"> </v>
      </c>
      <c r="K28" s="224"/>
      <c r="L28" s="311"/>
      <c r="M28" s="312"/>
      <c r="P28" s="468" t="str">
        <f ca="1">IF('(5)最終審査報告書'!$B$1="中間","",IF(OR(AND($K28="S",OR(COUNTIF($M28,"*必要である*")=1,COUNTIF($M28,"*必要がある*")=1)),AND($K28="W",NOT(OR(COUNTIF($M28,"*必要である*")=1, COUNTIF($M28,"*必要がある*")=1,COUNTIF($M28,"*弱点*")=1)))),"ERROR",""))</f>
        <v/>
      </c>
    </row>
    <row r="29" spans="1:16" ht="26.25" customHeight="1" thickBot="1">
      <c r="A29" s="298" t="s">
        <v>282</v>
      </c>
      <c r="B29" s="133" t="s">
        <v>399</v>
      </c>
      <c r="C29" s="443">
        <v>4</v>
      </c>
      <c r="D29" s="351">
        <f>審査項目と前回審査の結果!$C$34</f>
        <v>0</v>
      </c>
      <c r="E29" s="351">
        <f>審査項目と前回審査の結果!$D$34</f>
        <v>0</v>
      </c>
      <c r="F29" s="351">
        <f>審査項目と前回審査の結果!$H$16</f>
        <v>0</v>
      </c>
      <c r="G29" s="351">
        <f>審査項目と前回審査の結果!$I$16</f>
        <v>0</v>
      </c>
      <c r="H29" s="305" t="str">
        <f>IF(ISBLANK('(2)審査結果と指摘事項'!H29)," ",'(2)審査結果と指摘事項'!H29)</f>
        <v xml:space="preserve"> </v>
      </c>
      <c r="I29" s="305" t="str">
        <f>IF(ISBLANK('(3)審査結果と指摘事項'!I29)," ",'(3)審査結果と指摘事項'!I29)</f>
        <v xml:space="preserve"> </v>
      </c>
      <c r="J29" s="305" t="str">
        <f>IF(ISBLANK('(4)審査結果と指摘事項'!J29)," ",'(4)審査結果と指摘事項'!J29)</f>
        <v xml:space="preserve"> </v>
      </c>
      <c r="K29" s="130"/>
      <c r="L29" s="310"/>
      <c r="M29" s="147"/>
    </row>
    <row r="30" spans="1:16" ht="47" customHeight="1">
      <c r="A30" s="548" t="s">
        <v>96</v>
      </c>
      <c r="B30" s="550" t="s">
        <v>553</v>
      </c>
      <c r="C30" s="354" t="s">
        <v>97</v>
      </c>
      <c r="D30" s="438">
        <f>審査項目と前回審査の結果!$C$36</f>
        <v>0</v>
      </c>
      <c r="E30" s="438">
        <f>審査項目と前回審査の結果!$D$36</f>
        <v>0</v>
      </c>
      <c r="F30" s="590">
        <f>審査項目と前回審査の結果!$H$17</f>
        <v>0</v>
      </c>
      <c r="G30" s="590">
        <f>審査項目と前回審査の結果!$I$17</f>
        <v>0</v>
      </c>
      <c r="H30" s="645" t="str">
        <f>IF(ISBLANK('(2)審査結果と指摘事項'!H30)," ",'(2)審査結果と指摘事項'!H30)</f>
        <v xml:space="preserve"> </v>
      </c>
      <c r="I30" s="645" t="str">
        <f>IF(ISBLANK('(3)審査結果と指摘事項'!I30)," ",'(3)審査結果と指摘事項'!I30)</f>
        <v xml:space="preserve"> </v>
      </c>
      <c r="J30" s="645" t="str">
        <f>IF(ISBLANK('(4)審査結果と指摘事項'!J30)," ",'(4)審査結果と指摘事項'!J30)</f>
        <v xml:space="preserve"> </v>
      </c>
      <c r="K30" s="551"/>
      <c r="L30" s="553"/>
      <c r="M30" s="555"/>
      <c r="P30" s="468" t="str">
        <f ca="1">IF('(5)最終審査報告書'!$B$1="中間","",IF(OR(AND($K30="S",OR(COUNTIF($M30,"*必要である*")=1,COUNTIF($M30,"*必要がある*")=1)),AND($K30="W",NOT(OR(COUNTIF($M30,"*必要である*")=1, COUNTIF($M30,"*必要がある*")=1,COUNTIF($M30,"*弱点*")=1)))),"ERROR",""))</f>
        <v/>
      </c>
    </row>
    <row r="31" spans="1:16" s="347" customFormat="1" ht="47" customHeight="1">
      <c r="A31" s="586"/>
      <c r="B31" s="646"/>
      <c r="C31" s="374" t="s">
        <v>263</v>
      </c>
      <c r="D31" s="364">
        <f>審査項目と前回審査の結果!$C$37</f>
        <v>0</v>
      </c>
      <c r="E31" s="364">
        <f>審査項目と前回審査の結果!$D$37</f>
        <v>0</v>
      </c>
      <c r="F31" s="583"/>
      <c r="G31" s="583"/>
      <c r="H31" s="646"/>
      <c r="I31" s="646"/>
      <c r="J31" s="646"/>
      <c r="K31" s="588"/>
      <c r="L31" s="579"/>
      <c r="M31" s="581"/>
      <c r="P31" s="468"/>
    </row>
    <row r="32" spans="1:16" s="347" customFormat="1" ht="47" customHeight="1">
      <c r="A32" s="549"/>
      <c r="B32" s="647"/>
      <c r="C32" s="375" t="s">
        <v>267</v>
      </c>
      <c r="D32" s="376">
        <f>審査項目と前回審査の結果!$C$38</f>
        <v>0</v>
      </c>
      <c r="E32" s="376">
        <f>審査項目と前回審査の結果!$D$38</f>
        <v>0</v>
      </c>
      <c r="F32" s="584"/>
      <c r="G32" s="584"/>
      <c r="H32" s="647"/>
      <c r="I32" s="647"/>
      <c r="J32" s="647"/>
      <c r="K32" s="552"/>
      <c r="L32" s="554"/>
      <c r="M32" s="556"/>
      <c r="P32" s="468"/>
    </row>
    <row r="33" spans="1:16" ht="58" customHeight="1" thickBot="1">
      <c r="A33" s="304" t="s">
        <v>295</v>
      </c>
      <c r="B33" s="297" t="s">
        <v>588</v>
      </c>
      <c r="C33" s="379">
        <v>4.2</v>
      </c>
      <c r="D33" s="380">
        <f>審査項目と前回審査の結果!$C$40</f>
        <v>0</v>
      </c>
      <c r="E33" s="380">
        <f>審査項目と前回審査の結果!$D$40</f>
        <v>0</v>
      </c>
      <c r="F33" s="380">
        <f>審査項目と前回審査の結果!$H$18</f>
        <v>0</v>
      </c>
      <c r="G33" s="380">
        <f>審査項目と前回審査の結果!$I$18</f>
        <v>0</v>
      </c>
      <c r="H33" s="308" t="str">
        <f>IF(ISBLANK('(2)審査結果と指摘事項'!H33)," ",'(2)審査結果と指摘事項'!H33)</f>
        <v xml:space="preserve"> </v>
      </c>
      <c r="I33" s="308" t="str">
        <f>IF(ISBLANK('(3)審査結果と指摘事項'!I33)," ",'(3)審査結果と指摘事項'!I33)</f>
        <v xml:space="preserve"> </v>
      </c>
      <c r="J33" s="308" t="str">
        <f>IF(ISBLANK('(4)審査結果と指摘事項'!J33)," ",'(4)審査結果と指摘事項'!J33)</f>
        <v xml:space="preserve"> </v>
      </c>
      <c r="K33" s="225"/>
      <c r="L33" s="314"/>
      <c r="M33" s="445"/>
      <c r="P33" s="468" t="str">
        <f ca="1">IF('(5)最終審査報告書'!$B$1="中間","",IF(OR(AND($K33="S",OR(COUNTIF($M33,"*必要である*")=1,COUNTIF($M33,"*必要がある*")=1)),AND($K33="W",NOT(OR(COUNTIF($M33,"*必要である*")=1, COUNTIF($M33,"*必要がある*")=1,COUNTIF($M33,"*弱点*")=1)))),"ERROR",""))</f>
        <v/>
      </c>
    </row>
    <row r="35" spans="1:16">
      <c r="A35" s="23"/>
    </row>
  </sheetData>
  <sheetProtection sheet="1" formatCells="0" formatColumns="0" formatRows="0" sort="0" autoFilter="0"/>
  <mergeCells count="81">
    <mergeCell ref="J2:J3"/>
    <mergeCell ref="K2:K3"/>
    <mergeCell ref="L2:L3"/>
    <mergeCell ref="M2:M3"/>
    <mergeCell ref="B1:L1"/>
    <mergeCell ref="I2:I3"/>
    <mergeCell ref="A8:A9"/>
    <mergeCell ref="B8:B9"/>
    <mergeCell ref="H8:H9"/>
    <mergeCell ref="I8:I9"/>
    <mergeCell ref="A2:A3"/>
    <mergeCell ref="B2:B3"/>
    <mergeCell ref="C2:E2"/>
    <mergeCell ref="F2:G2"/>
    <mergeCell ref="H2:H3"/>
    <mergeCell ref="M8:M9"/>
    <mergeCell ref="A10:A12"/>
    <mergeCell ref="B10:B12"/>
    <mergeCell ref="H10:H12"/>
    <mergeCell ref="I10:I12"/>
    <mergeCell ref="J10:J12"/>
    <mergeCell ref="K10:K12"/>
    <mergeCell ref="L10:L12"/>
    <mergeCell ref="M10:M12"/>
    <mergeCell ref="F8:F9"/>
    <mergeCell ref="G8:G9"/>
    <mergeCell ref="F10:F12"/>
    <mergeCell ref="G10:G12"/>
    <mergeCell ref="K8:K9"/>
    <mergeCell ref="L8:L9"/>
    <mergeCell ref="J8:J9"/>
    <mergeCell ref="K13:K16"/>
    <mergeCell ref="L13:L16"/>
    <mergeCell ref="M13:M16"/>
    <mergeCell ref="A17:A20"/>
    <mergeCell ref="B17:B20"/>
    <mergeCell ref="H17:H20"/>
    <mergeCell ref="I17:I20"/>
    <mergeCell ref="J17:J20"/>
    <mergeCell ref="K17:K20"/>
    <mergeCell ref="L17:L20"/>
    <mergeCell ref="M17:M20"/>
    <mergeCell ref="A13:A16"/>
    <mergeCell ref="B13:B16"/>
    <mergeCell ref="H13:H16"/>
    <mergeCell ref="I13:I16"/>
    <mergeCell ref="J13:J16"/>
    <mergeCell ref="K21:K22"/>
    <mergeCell ref="L21:L22"/>
    <mergeCell ref="M21:M22"/>
    <mergeCell ref="A24:A27"/>
    <mergeCell ref="B24:B27"/>
    <mergeCell ref="H24:H27"/>
    <mergeCell ref="I24:I27"/>
    <mergeCell ref="J24:J27"/>
    <mergeCell ref="K24:K27"/>
    <mergeCell ref="L24:L27"/>
    <mergeCell ref="M24:M27"/>
    <mergeCell ref="A21:A22"/>
    <mergeCell ref="B21:B22"/>
    <mergeCell ref="H21:H22"/>
    <mergeCell ref="I21:I22"/>
    <mergeCell ref="J21:J22"/>
    <mergeCell ref="K30:K32"/>
    <mergeCell ref="L30:L32"/>
    <mergeCell ref="M30:M32"/>
    <mergeCell ref="A30:A32"/>
    <mergeCell ref="B30:B32"/>
    <mergeCell ref="H30:H32"/>
    <mergeCell ref="I30:I32"/>
    <mergeCell ref="J30:J32"/>
    <mergeCell ref="F24:F27"/>
    <mergeCell ref="G24:G27"/>
    <mergeCell ref="F30:F32"/>
    <mergeCell ref="G30:G32"/>
    <mergeCell ref="F13:F16"/>
    <mergeCell ref="G13:G16"/>
    <mergeCell ref="F17:F20"/>
    <mergeCell ref="G17:G20"/>
    <mergeCell ref="F21:F22"/>
    <mergeCell ref="G21:G22"/>
  </mergeCells>
  <phoneticPr fontId="2"/>
  <dataValidations count="7">
    <dataValidation type="textLength" imeMode="on" operator="greaterThanOrEqual" showErrorMessage="1" sqref="M5:M6 M28 M21 M8 M10 M13 M17 M24 M30 M33" xr:uid="{4A862CD7-4DB6-43BF-93BC-91D524C87291}">
      <formula1>0</formula1>
    </dataValidation>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K4" xr:uid="{E878CA35-E452-4A8D-9CED-34A3FA973604}">
      <formula1>"S,W,D,-"</formula1>
    </dataValidation>
    <dataValidation operator="equal" showInputMessage="1" showErrorMessage="1" sqref="A17 A4:A7 B21 A33 B10 F21:J21 D5:J6 F10:J10 A13 F13:J13 F17:J17 B28 B24 F30:J30 F28:J28 F24:J24 A30 F33:J33 C10:C12 C24:E28 C21:E22 D8:J8 D9 D10:E20 D30:E33" xr:uid="{9C04FDEB-6A18-4977-A3ED-2A83D1557E18}"/>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K5:K6 K28 K21 K8 K10 K13 K17 K24 K30 K33" xr:uid="{9F4F037E-DEA7-4069-97C7-5FC0078342F8}">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K7" xr:uid="{9B5FC7D6-427B-4342-A175-CA28878AC0BD}">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K23" xr:uid="{8C4C24A1-DE4E-4297-ADE1-1A372DFDC2B8}">
      <formula1>"S,W,D,-"</formula1>
    </dataValidation>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K29" xr:uid="{86B48F13-5847-4A8E-9C6B-B6231FE50756}">
      <formula1>"S,W,D,-"</formula1>
    </dataValidation>
  </dataValidations>
  <printOptions horizontalCentered="1"/>
  <pageMargins left="0.59055118110236227" right="0.59055118110236227" top="0.78740157480314965" bottom="0.78740157480314965" header="0.51181102362204722" footer="0.31496062992125984"/>
  <pageSetup paperSize="9" scale="61" fitToHeight="50" orientation="landscape" r:id="rId1"/>
  <headerFooter alignWithMargins="0">
    <oddHeader>&amp;R&amp;8日本技術者教育認定基準（2019年度～）</oddHeader>
    <oddFooter>&amp;R&amp;8最終審査報告書　&amp;P/&amp;N</oddFooter>
  </headerFooter>
  <ignoredErrors>
    <ignoredError sqref="A33 A5:A8 A10 A13 A17 A21 A23:A24 A28:A30"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ADE5-C96A-4AFA-BC38-29FD9FD76030}">
  <sheetPr codeName="Sheet2"/>
  <dimension ref="A1:G49"/>
  <sheetViews>
    <sheetView view="pageBreakPreview" zoomScale="120" zoomScaleNormal="100" zoomScaleSheetLayoutView="120" workbookViewId="0"/>
  </sheetViews>
  <sheetFormatPr defaultColWidth="9" defaultRowHeight="14"/>
  <cols>
    <col min="1" max="1" width="30.58203125" style="1" customWidth="1"/>
    <col min="2" max="3" width="26.25" style="1" customWidth="1"/>
    <col min="4" max="4" width="12.5" style="1" customWidth="1"/>
    <col min="5" max="5" width="17.5" style="1" customWidth="1"/>
    <col min="6" max="16384" width="9" style="1"/>
  </cols>
  <sheetData>
    <row r="1" spans="1:7" ht="17.5" customHeight="1" thickBot="1">
      <c r="A1" s="1" t="s">
        <v>389</v>
      </c>
    </row>
    <row r="2" spans="1:7" s="68" customFormat="1" ht="36" customHeight="1">
      <c r="A2" s="163" t="s">
        <v>653</v>
      </c>
      <c r="B2" s="460"/>
      <c r="C2" s="72">
        <v>2022</v>
      </c>
      <c r="D2" s="73" t="s">
        <v>317</v>
      </c>
      <c r="E2" s="74" t="str">
        <f>IF($B2="再審査","再審査",IF($B2="認定継続審査","継続",IF(LEFT($B2,2)="中間",CONCATENATE("中間(",MID($B2,6,2),")"),LEFT($B2,2))))</f>
        <v/>
      </c>
    </row>
    <row r="3" spans="1:7" s="68" customFormat="1" ht="36" customHeight="1">
      <c r="A3" s="161" t="s">
        <v>655</v>
      </c>
      <c r="B3" s="461"/>
      <c r="C3" s="75"/>
      <c r="D3" s="76" t="s">
        <v>317</v>
      </c>
    </row>
    <row r="4" spans="1:7" s="68" customFormat="1" ht="36" customHeight="1" thickBot="1">
      <c r="A4" s="162" t="s">
        <v>656</v>
      </c>
      <c r="B4" s="210"/>
      <c r="C4" s="77"/>
      <c r="D4" s="78" t="s">
        <v>317</v>
      </c>
    </row>
    <row r="5" spans="1:7" ht="86.5" customHeight="1" thickBot="1">
      <c r="A5" s="474" t="s">
        <v>659</v>
      </c>
      <c r="B5" s="475"/>
      <c r="C5" s="475"/>
      <c r="D5" s="475"/>
    </row>
    <row r="6" spans="1:7" s="68" customFormat="1" ht="20.149999999999999" customHeight="1">
      <c r="A6" s="163" t="s">
        <v>654</v>
      </c>
      <c r="B6" s="476"/>
      <c r="C6" s="477"/>
      <c r="D6" s="478"/>
      <c r="E6" s="79"/>
    </row>
    <row r="7" spans="1:7" s="68" customFormat="1" ht="42">
      <c r="A7" s="161" t="s">
        <v>606</v>
      </c>
      <c r="B7" s="479"/>
      <c r="C7" s="480"/>
      <c r="D7" s="481"/>
      <c r="E7" s="79"/>
    </row>
    <row r="8" spans="1:7" s="68" customFormat="1" ht="42">
      <c r="A8" s="161" t="s">
        <v>607</v>
      </c>
      <c r="B8" s="482"/>
      <c r="C8" s="483"/>
      <c r="D8" s="484"/>
      <c r="E8" s="79"/>
    </row>
    <row r="9" spans="1:7" s="68" customFormat="1" ht="19.5" customHeight="1">
      <c r="A9" s="161" t="s">
        <v>592</v>
      </c>
      <c r="B9" s="485"/>
      <c r="C9" s="486"/>
      <c r="D9" s="487"/>
      <c r="E9" s="79"/>
    </row>
    <row r="10" spans="1:7" s="68" customFormat="1" ht="20.149999999999999" customHeight="1">
      <c r="A10" s="165" t="s">
        <v>110</v>
      </c>
      <c r="B10" s="482"/>
      <c r="C10" s="483"/>
      <c r="D10" s="484"/>
      <c r="E10" s="79"/>
      <c r="G10" s="255"/>
    </row>
    <row r="11" spans="1:7" s="68" customFormat="1" ht="20.149999999999999" customHeight="1" thickBot="1">
      <c r="A11" s="164" t="s">
        <v>102</v>
      </c>
      <c r="B11" s="471"/>
      <c r="C11" s="472"/>
      <c r="D11" s="473"/>
      <c r="E11" s="79"/>
    </row>
    <row r="13" spans="1:7" ht="26.25" customHeight="1" thickBot="1">
      <c r="A13" s="1" t="s">
        <v>125</v>
      </c>
    </row>
    <row r="14" spans="1:7" s="68" customFormat="1" ht="14.5" thickBot="1">
      <c r="A14" s="185"/>
      <c r="B14" s="4" t="s">
        <v>105</v>
      </c>
      <c r="C14" s="5" t="s">
        <v>106</v>
      </c>
      <c r="D14" s="5" t="s">
        <v>107</v>
      </c>
      <c r="E14" s="6" t="s">
        <v>108</v>
      </c>
    </row>
    <row r="15" spans="1:7" s="68" customFormat="1">
      <c r="A15" s="256" t="s">
        <v>487</v>
      </c>
      <c r="B15" s="201"/>
      <c r="C15" s="202"/>
      <c r="D15" s="202"/>
      <c r="E15" s="203"/>
    </row>
    <row r="16" spans="1:7" s="68" customFormat="1">
      <c r="A16" s="257" t="s">
        <v>488</v>
      </c>
      <c r="B16" s="204"/>
      <c r="C16" s="253"/>
      <c r="D16" s="253"/>
      <c r="E16" s="205"/>
    </row>
    <row r="17" spans="1:5" s="68" customFormat="1">
      <c r="A17" s="186"/>
      <c r="B17" s="204"/>
      <c r="C17" s="253"/>
      <c r="D17" s="253"/>
      <c r="E17" s="205"/>
    </row>
    <row r="18" spans="1:5" s="68" customFormat="1">
      <c r="A18" s="186"/>
      <c r="B18" s="204"/>
      <c r="C18" s="253"/>
      <c r="D18" s="253"/>
      <c r="E18" s="205"/>
    </row>
    <row r="19" spans="1:5" s="68" customFormat="1">
      <c r="A19" s="186"/>
      <c r="B19" s="204"/>
      <c r="C19" s="253"/>
      <c r="D19" s="253"/>
      <c r="E19" s="205"/>
    </row>
    <row r="20" spans="1:5" s="68" customFormat="1">
      <c r="A20" s="186"/>
      <c r="B20" s="204"/>
      <c r="C20" s="253"/>
      <c r="D20" s="253"/>
      <c r="E20" s="205"/>
    </row>
    <row r="21" spans="1:5" s="68" customFormat="1">
      <c r="A21" s="186"/>
      <c r="B21" s="206"/>
      <c r="C21" s="207"/>
      <c r="D21" s="207"/>
      <c r="E21" s="208"/>
    </row>
    <row r="22" spans="1:5" s="68" customFormat="1" ht="14.5" thickBot="1">
      <c r="A22" s="187"/>
      <c r="B22" s="209"/>
      <c r="C22" s="210"/>
      <c r="D22" s="210"/>
      <c r="E22" s="211"/>
    </row>
    <row r="23" spans="1:5" ht="6.75" customHeight="1" thickBot="1">
      <c r="A23" s="12"/>
      <c r="B23" s="26"/>
      <c r="C23" s="26"/>
      <c r="D23" s="26"/>
      <c r="E23" s="26"/>
    </row>
    <row r="24" spans="1:5" ht="19.5" customHeight="1">
      <c r="A24" s="258" t="s">
        <v>651</v>
      </c>
      <c r="B24" s="259"/>
      <c r="C24" s="260"/>
      <c r="D24" s="261"/>
      <c r="E24" s="26"/>
    </row>
    <row r="25" spans="1:5" ht="20.25" customHeight="1" thickBot="1">
      <c r="A25" s="262" t="s">
        <v>652</v>
      </c>
      <c r="B25" s="263"/>
      <c r="C25" s="264"/>
      <c r="D25" s="265"/>
      <c r="E25" s="26"/>
    </row>
    <row r="26" spans="1:5" ht="15.75" customHeight="1">
      <c r="A26" s="11"/>
      <c r="B26" s="26"/>
      <c r="C26" s="26"/>
      <c r="D26" s="26"/>
      <c r="E26" s="26"/>
    </row>
    <row r="27" spans="1:5" ht="14.5" thickBot="1">
      <c r="A27" s="1" t="s">
        <v>126</v>
      </c>
    </row>
    <row r="28" spans="1:5" ht="14.5" thickBot="1">
      <c r="A28" s="185" t="s">
        <v>109</v>
      </c>
      <c r="B28" s="4" t="s">
        <v>105</v>
      </c>
      <c r="C28" s="5" t="s">
        <v>106</v>
      </c>
      <c r="D28" s="6" t="s">
        <v>107</v>
      </c>
    </row>
    <row r="29" spans="1:5" s="68" customFormat="1" ht="20.149999999999999" customHeight="1">
      <c r="A29" s="266" t="s">
        <v>103</v>
      </c>
      <c r="B29" s="201"/>
      <c r="C29" s="252"/>
      <c r="D29" s="214"/>
    </row>
    <row r="30" spans="1:5" s="68" customFormat="1" ht="20.149999999999999" customHeight="1" thickBot="1">
      <c r="A30" s="188" t="s">
        <v>104</v>
      </c>
      <c r="B30" s="212"/>
      <c r="C30" s="210"/>
      <c r="D30" s="213"/>
    </row>
    <row r="31" spans="1:5" ht="9.75" customHeight="1"/>
    <row r="32" spans="1:5" hidden="1"/>
    <row r="33" spans="1:3" hidden="1"/>
    <row r="34" spans="1:3" hidden="1"/>
    <row r="35" spans="1:3" hidden="1"/>
    <row r="36" spans="1:3" hidden="1"/>
    <row r="37" spans="1:3" hidden="1"/>
    <row r="38" spans="1:3" ht="8.25" customHeight="1">
      <c r="A38" s="99"/>
    </row>
    <row r="39" spans="1:3" ht="15.75" customHeight="1" thickBot="1">
      <c r="A39" s="1" t="s">
        <v>324</v>
      </c>
    </row>
    <row r="40" spans="1:3" ht="14.5" thickBot="1">
      <c r="A40" s="71"/>
      <c r="B40" s="168" t="s">
        <v>323</v>
      </c>
      <c r="C40" s="40" t="s">
        <v>327</v>
      </c>
    </row>
    <row r="41" spans="1:3" s="68" customFormat="1" ht="20.149999999999999" customHeight="1">
      <c r="A41" s="165" t="s">
        <v>319</v>
      </c>
      <c r="B41" s="215"/>
      <c r="C41" s="144"/>
    </row>
    <row r="42" spans="1:3" s="68" customFormat="1" ht="27">
      <c r="A42" s="267" t="s">
        <v>522</v>
      </c>
      <c r="B42" s="268"/>
      <c r="C42" s="205"/>
    </row>
    <row r="43" spans="1:3" s="68" customFormat="1" ht="20.149999999999999" customHeight="1">
      <c r="A43" s="269" t="s">
        <v>320</v>
      </c>
      <c r="B43" s="215"/>
      <c r="C43" s="270"/>
    </row>
    <row r="44" spans="1:3" s="68" customFormat="1" ht="20.149999999999999" customHeight="1">
      <c r="A44" s="267" t="s">
        <v>493</v>
      </c>
      <c r="B44" s="215"/>
      <c r="C44" s="205"/>
    </row>
    <row r="45" spans="1:3" s="68" customFormat="1" ht="20.149999999999999" customHeight="1">
      <c r="A45" s="269" t="s">
        <v>321</v>
      </c>
      <c r="B45" s="215"/>
      <c r="C45" s="270"/>
    </row>
    <row r="46" spans="1:3" s="68" customFormat="1" ht="20.149999999999999" customHeight="1">
      <c r="A46" s="269" t="s">
        <v>322</v>
      </c>
      <c r="B46" s="215"/>
      <c r="C46" s="270"/>
    </row>
    <row r="47" spans="1:3" s="68" customFormat="1" ht="20.149999999999999" customHeight="1">
      <c r="A47" s="271" t="s">
        <v>494</v>
      </c>
      <c r="B47" s="215"/>
      <c r="C47" s="208"/>
    </row>
    <row r="48" spans="1:3" s="68" customFormat="1" ht="20.149999999999999" customHeight="1">
      <c r="A48" s="271" t="s">
        <v>325</v>
      </c>
      <c r="B48" s="215"/>
      <c r="C48" s="208"/>
    </row>
    <row r="49" spans="1:3" s="68" customFormat="1" ht="20.149999999999999" customHeight="1" thickBot="1">
      <c r="A49" s="272" t="s">
        <v>326</v>
      </c>
      <c r="B49" s="216"/>
      <c r="C49" s="211"/>
    </row>
  </sheetData>
  <sheetProtection sheet="1"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2"/>
  <dataValidations count="10">
    <dataValidation type="list" allowBlank="1" showInputMessage="1" showErrorMessage="1" sqref="A17:A22" xr:uid="{8500A688-3D06-47F5-B229-4184B4410A72}">
      <formula1>"副審査員,審査研修員"</formula1>
    </dataValidation>
    <dataValidation type="list" allowBlank="1" showInputMessage="1" showErrorMessage="1" promptTitle="審査チーム派遣機関" prompt="本プログラムの審査を行った審査チーム派遣機関を選択してください。" sqref="B11:D11" xr:uid="{8837A720-735D-4DDA-BAA3-37842A3B3DA7}">
      <formula1>INDIRECT("審査チーム派遣機関!A2:A17")</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22F9A3AC-754A-4805-BD9C-8668995A7010}">
      <formula1>"2021,2020,2019,2018,2017,2016"</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D5F896BD-5FF7-4327-A0C0-9A1DB2A8C89A}">
      <formula1>"2021,2020,2019,2018,2017,2016,2015"</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6EC3664A-A341-42A3-A7BD-63D4E6837BCC}">
      <formula1>INDIRECT("前回審査種類!$A$2:$A$9")</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_x000a_本項目に記入する場合は、必ず下の「前回新規審査又は認定継続審査の項目にも記入してください。" sqref="B3" xr:uid="{2E1589B7-65E5-49A0-8526-9BF0BCE33E6B}">
      <formula1>INDIRECT("前回審査種類!$B$2:$B$4")</formula1>
    </dataValidation>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7212D970-30D1-4374-8AB1-AA04F9A9AC77}">
      <formula1>INDIRECT("分野名!$A$4:$A$26")</formula1>
    </dataValidation>
    <dataValidation imeMode="off" allowBlank="1" showInputMessage="1" showErrorMessage="1" sqref="B8:D8" xr:uid="{2156A75C-A8BB-4867-86BC-826DAF667867}"/>
    <dataValidation type="list" allowBlank="1" showInputMessage="1" showErrorMessage="1" error="今回の審査種類を選択してください" prompt="今回の審査種類を選択してください" sqref="B2" xr:uid="{CFF06EC6-F4E3-4078-BD79-82C0FE859C3B}">
      <formula1>"新規審査(審査年度からの認定を希望),新規審査(審査年度の前年度からの認定を希望),認定継続審査,中間審査（書類審査）,中間審査（通常審査）,再審査"</formula1>
    </dataValidation>
    <dataValidation type="list" imeMode="off" allowBlank="1" showInputMessage="1" showErrorMessage="1" promptTitle="認定種別" prompt="プログラムが審査を申請した認定種別を選択してください。" sqref="B9:D9" xr:uid="{F7246490-BBD5-4B7D-9736-BF45AA70101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workbookViewId="0"/>
  </sheetViews>
  <sheetFormatPr defaultRowHeight="14"/>
  <cols>
    <col min="1" max="1" width="8" customWidth="1"/>
  </cols>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90"/>
  <sheetViews>
    <sheetView workbookViewId="0">
      <selection activeCell="F19" sqref="F19"/>
    </sheetView>
  </sheetViews>
  <sheetFormatPr defaultRowHeight="14"/>
  <cols>
    <col min="1" max="1" width="60.5" bestFit="1" customWidth="1"/>
    <col min="2" max="2" width="3" customWidth="1"/>
    <col min="3" max="3" width="46.75" customWidth="1"/>
  </cols>
  <sheetData>
    <row r="2" spans="1:3">
      <c r="A2" t="s">
        <v>355</v>
      </c>
    </row>
    <row r="3" spans="1:3">
      <c r="A3" s="134"/>
      <c r="C3" t="s">
        <v>589</v>
      </c>
    </row>
    <row r="4" spans="1:3">
      <c r="A4" s="134" t="s">
        <v>339</v>
      </c>
    </row>
    <row r="5" spans="1:3">
      <c r="A5" s="134" t="s">
        <v>340</v>
      </c>
    </row>
    <row r="6" spans="1:3">
      <c r="A6" s="134" t="s">
        <v>523</v>
      </c>
    </row>
    <row r="7" spans="1:3">
      <c r="A7" s="134" t="s">
        <v>341</v>
      </c>
    </row>
    <row r="8" spans="1:3">
      <c r="A8" s="134" t="s">
        <v>342</v>
      </c>
    </row>
    <row r="9" spans="1:3">
      <c r="A9" s="134" t="s">
        <v>431</v>
      </c>
    </row>
    <row r="10" spans="1:3">
      <c r="A10" s="134" t="s">
        <v>345</v>
      </c>
    </row>
    <row r="11" spans="1:3">
      <c r="A11" s="134" t="s">
        <v>346</v>
      </c>
    </row>
    <row r="12" spans="1:3">
      <c r="A12" s="134" t="s">
        <v>347</v>
      </c>
    </row>
    <row r="13" spans="1:3">
      <c r="A13" s="134" t="s">
        <v>348</v>
      </c>
    </row>
    <row r="14" spans="1:3">
      <c r="A14" s="134" t="s">
        <v>349</v>
      </c>
    </row>
    <row r="15" spans="1:3">
      <c r="A15" s="134" t="s">
        <v>350</v>
      </c>
    </row>
    <row r="16" spans="1:3">
      <c r="A16" s="134" t="s">
        <v>351</v>
      </c>
    </row>
    <row r="17" spans="1:3">
      <c r="A17" s="134" t="s">
        <v>352</v>
      </c>
    </row>
    <row r="18" spans="1:3">
      <c r="A18" s="134" t="s">
        <v>353</v>
      </c>
    </row>
    <row r="19" spans="1:3">
      <c r="A19" s="134" t="s">
        <v>354</v>
      </c>
    </row>
    <row r="21" spans="1:3">
      <c r="A21" s="135" t="s">
        <v>356</v>
      </c>
      <c r="C21" t="s">
        <v>590</v>
      </c>
    </row>
    <row r="22" spans="1:3">
      <c r="A22" s="135" t="s">
        <v>357</v>
      </c>
    </row>
    <row r="23" spans="1:3">
      <c r="A23" s="135" t="s">
        <v>524</v>
      </c>
    </row>
    <row r="24" spans="1:3">
      <c r="A24" s="135" t="s">
        <v>358</v>
      </c>
    </row>
    <row r="25" spans="1:3">
      <c r="A25" s="1"/>
    </row>
    <row r="26" spans="1:3">
      <c r="A26" s="136" t="s">
        <v>359</v>
      </c>
      <c r="C26" t="s">
        <v>591</v>
      </c>
    </row>
    <row r="28" spans="1:3">
      <c r="A28" s="137"/>
      <c r="C28" t="s">
        <v>405</v>
      </c>
    </row>
    <row r="29" spans="1:3">
      <c r="A29" s="137" t="s">
        <v>406</v>
      </c>
      <c r="C29" t="s">
        <v>404</v>
      </c>
    </row>
    <row r="30" spans="1:3">
      <c r="A30" s="137" t="s">
        <v>407</v>
      </c>
    </row>
    <row r="31" spans="1:3">
      <c r="A31" s="137" t="s">
        <v>408</v>
      </c>
    </row>
    <row r="32" spans="1:3">
      <c r="A32" s="137" t="s">
        <v>409</v>
      </c>
    </row>
    <row r="33" spans="1:2">
      <c r="A33" s="137" t="s">
        <v>343</v>
      </c>
    </row>
    <row r="34" spans="1:2">
      <c r="A34" s="137" t="s">
        <v>344</v>
      </c>
    </row>
    <row r="35" spans="1:2">
      <c r="A35" s="137" t="s">
        <v>342</v>
      </c>
    </row>
    <row r="36" spans="1:2">
      <c r="A36" s="137" t="s">
        <v>431</v>
      </c>
    </row>
    <row r="37" spans="1:2">
      <c r="A37" s="137" t="s">
        <v>410</v>
      </c>
    </row>
    <row r="38" spans="1:2">
      <c r="A38" s="137" t="s">
        <v>411</v>
      </c>
      <c r="B38" s="1"/>
    </row>
    <row r="39" spans="1:2">
      <c r="A39" s="137" t="s">
        <v>412</v>
      </c>
      <c r="B39" s="1"/>
    </row>
    <row r="40" spans="1:2">
      <c r="A40" s="137" t="s">
        <v>413</v>
      </c>
      <c r="B40" s="1"/>
    </row>
    <row r="41" spans="1:2">
      <c r="A41" s="137" t="s">
        <v>414</v>
      </c>
      <c r="B41" s="1"/>
    </row>
    <row r="42" spans="1:2">
      <c r="A42" s="137" t="s">
        <v>415</v>
      </c>
      <c r="B42" s="1"/>
    </row>
    <row r="43" spans="1:2">
      <c r="A43" s="137" t="s">
        <v>416</v>
      </c>
    </row>
    <row r="44" spans="1:2">
      <c r="A44" s="137" t="s">
        <v>417</v>
      </c>
    </row>
    <row r="45" spans="1:2">
      <c r="A45" s="137" t="s">
        <v>418</v>
      </c>
      <c r="B45" s="1"/>
    </row>
    <row r="46" spans="1:2">
      <c r="A46" s="137" t="s">
        <v>419</v>
      </c>
    </row>
    <row r="48" spans="1:2">
      <c r="A48" s="140"/>
    </row>
    <row r="49" spans="1:1">
      <c r="A49" s="140" t="s">
        <v>0</v>
      </c>
    </row>
    <row r="50" spans="1:1">
      <c r="A50" s="140" t="s">
        <v>1</v>
      </c>
    </row>
    <row r="51" spans="1:1">
      <c r="A51" s="140" t="s">
        <v>2</v>
      </c>
    </row>
    <row r="52" spans="1:1">
      <c r="A52" s="140" t="s">
        <v>3</v>
      </c>
    </row>
    <row r="53" spans="1:1">
      <c r="A53" s="140" t="s">
        <v>4</v>
      </c>
    </row>
    <row r="54" spans="1:1">
      <c r="A54" s="140" t="s">
        <v>432</v>
      </c>
    </row>
    <row r="55" spans="1:1">
      <c r="A55" s="140" t="s">
        <v>5</v>
      </c>
    </row>
    <row r="56" spans="1:1">
      <c r="A56" s="140" t="s">
        <v>6</v>
      </c>
    </row>
    <row r="57" spans="1:1">
      <c r="A57" s="140" t="s">
        <v>7</v>
      </c>
    </row>
    <row r="58" spans="1:1">
      <c r="A58" s="140" t="s">
        <v>8</v>
      </c>
    </row>
    <row r="59" spans="1:1">
      <c r="A59" s="140" t="s">
        <v>9</v>
      </c>
    </row>
    <row r="60" spans="1:1">
      <c r="A60" s="140" t="s">
        <v>10</v>
      </c>
    </row>
    <row r="61" spans="1:1">
      <c r="A61" s="140" t="s">
        <v>11</v>
      </c>
    </row>
    <row r="62" spans="1:1">
      <c r="A62" s="140" t="s">
        <v>12</v>
      </c>
    </row>
    <row r="63" spans="1:1">
      <c r="A63" s="140" t="s">
        <v>13</v>
      </c>
    </row>
    <row r="64" spans="1:1">
      <c r="A64" s="140" t="s">
        <v>14</v>
      </c>
    </row>
    <row r="85" spans="1:2">
      <c r="A85" s="1"/>
      <c r="B85" s="1"/>
    </row>
    <row r="86" spans="1:2">
      <c r="A86" s="1"/>
      <c r="B86" s="1"/>
    </row>
    <row r="87" spans="1:2">
      <c r="A87" s="1"/>
      <c r="B87" s="1"/>
    </row>
    <row r="88" spans="1:2">
      <c r="A88" s="1"/>
      <c r="B88" s="1"/>
    </row>
    <row r="89" spans="1:2">
      <c r="A89" s="1"/>
      <c r="B89" s="1"/>
    </row>
    <row r="90" spans="1:2">
      <c r="A90" s="1"/>
      <c r="B90"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B45"/>
  <sheetViews>
    <sheetView workbookViewId="0"/>
  </sheetViews>
  <sheetFormatPr defaultRowHeight="14"/>
  <cols>
    <col min="1" max="1" width="60.5" bestFit="1" customWidth="1"/>
    <col min="2" max="2" width="3" customWidth="1"/>
    <col min="3" max="3" width="46.75" customWidth="1"/>
  </cols>
  <sheetData>
    <row r="2" spans="1:1" ht="18" customHeight="1">
      <c r="A2" s="148" t="s">
        <v>16</v>
      </c>
    </row>
    <row r="3" spans="1:1" ht="18" customHeight="1">
      <c r="A3" s="149" t="s">
        <v>33</v>
      </c>
    </row>
    <row r="4" spans="1:1" ht="18" customHeight="1">
      <c r="A4" s="149"/>
    </row>
    <row r="5" spans="1:1" ht="18" customHeight="1">
      <c r="A5" s="150" t="s">
        <v>17</v>
      </c>
    </row>
    <row r="6" spans="1:1" ht="18" customHeight="1">
      <c r="A6" s="150" t="s">
        <v>18</v>
      </c>
    </row>
    <row r="7" spans="1:1" ht="18" customHeight="1">
      <c r="A7" s="150" t="s">
        <v>19</v>
      </c>
    </row>
    <row r="8" spans="1:1" ht="18" customHeight="1">
      <c r="A8" s="150" t="s">
        <v>20</v>
      </c>
    </row>
    <row r="9" spans="1:1" ht="18" customHeight="1">
      <c r="A9" s="150" t="s">
        <v>21</v>
      </c>
    </row>
    <row r="10" spans="1:1" ht="18" customHeight="1">
      <c r="A10" s="150" t="s">
        <v>22</v>
      </c>
    </row>
    <row r="11" spans="1:1" ht="18" customHeight="1">
      <c r="A11" s="150" t="s">
        <v>23</v>
      </c>
    </row>
    <row r="12" spans="1:1" ht="18" customHeight="1">
      <c r="A12" s="150" t="s">
        <v>24</v>
      </c>
    </row>
    <row r="13" spans="1:1" ht="18" customHeight="1">
      <c r="A13" s="150" t="s">
        <v>25</v>
      </c>
    </row>
    <row r="14" spans="1:1" ht="18" customHeight="1">
      <c r="A14" s="150" t="s">
        <v>26</v>
      </c>
    </row>
    <row r="15" spans="1:1" ht="18" customHeight="1">
      <c r="A15" s="150" t="s">
        <v>27</v>
      </c>
    </row>
    <row r="16" spans="1:1" ht="18" customHeight="1">
      <c r="A16" s="150" t="s">
        <v>28</v>
      </c>
    </row>
    <row r="17" spans="1:1" ht="18" customHeight="1">
      <c r="A17" s="150" t="s">
        <v>29</v>
      </c>
    </row>
    <row r="18" spans="1:1" ht="18" customHeight="1">
      <c r="A18" s="150" t="s">
        <v>30</v>
      </c>
    </row>
    <row r="19" spans="1:1" ht="18" customHeight="1">
      <c r="A19" s="150" t="s">
        <v>31</v>
      </c>
    </row>
    <row r="20" spans="1:1" ht="18" customHeight="1">
      <c r="A20" s="150" t="s">
        <v>32</v>
      </c>
    </row>
    <row r="40" spans="1:2">
      <c r="A40" s="1"/>
      <c r="B40" s="1"/>
    </row>
    <row r="41" spans="1:2">
      <c r="A41" s="1"/>
      <c r="B41" s="1"/>
    </row>
    <row r="42" spans="1:2">
      <c r="A42" s="1"/>
      <c r="B42" s="1"/>
    </row>
    <row r="43" spans="1:2">
      <c r="A43" s="1"/>
      <c r="B43" s="1"/>
    </row>
    <row r="44" spans="1:2">
      <c r="A44" s="1"/>
      <c r="B44" s="1"/>
    </row>
    <row r="45" spans="1:2">
      <c r="A45" s="1"/>
      <c r="B45" s="1"/>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9"/>
  <sheetViews>
    <sheetView workbookViewId="0"/>
  </sheetViews>
  <sheetFormatPr defaultRowHeight="14"/>
  <cols>
    <col min="1" max="1" width="45.58203125" customWidth="1"/>
    <col min="2" max="2" width="44.58203125" customWidth="1"/>
  </cols>
  <sheetData>
    <row r="1" spans="1:2">
      <c r="A1" t="s">
        <v>658</v>
      </c>
      <c r="B1" t="s">
        <v>657</v>
      </c>
    </row>
    <row r="2" spans="1:2">
      <c r="A2" t="s">
        <v>34</v>
      </c>
      <c r="B2" t="s">
        <v>34</v>
      </c>
    </row>
    <row r="3" spans="1:2">
      <c r="A3" t="s">
        <v>648</v>
      </c>
      <c r="B3" t="s">
        <v>660</v>
      </c>
    </row>
    <row r="4" spans="1:2">
      <c r="A4" t="s">
        <v>625</v>
      </c>
      <c r="B4" t="s">
        <v>624</v>
      </c>
    </row>
    <row r="5" spans="1:2">
      <c r="A5" t="s">
        <v>626</v>
      </c>
    </row>
    <row r="6" spans="1:2">
      <c r="A6" t="s">
        <v>35</v>
      </c>
    </row>
    <row r="7" spans="1:2">
      <c r="A7" t="s">
        <v>516</v>
      </c>
    </row>
    <row r="8" spans="1:2">
      <c r="A8" t="s">
        <v>627</v>
      </c>
    </row>
    <row r="9" spans="1:2">
      <c r="A9" t="s">
        <v>628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A17"/>
  <sheetViews>
    <sheetView workbookViewId="0">
      <selection activeCell="E17" sqref="E17"/>
    </sheetView>
  </sheetViews>
  <sheetFormatPr defaultRowHeight="14"/>
  <cols>
    <col min="1" max="1" width="41.1640625" customWidth="1"/>
  </cols>
  <sheetData>
    <row r="2" spans="1:1" ht="16.5" customHeight="1">
      <c r="A2" s="233" t="s">
        <v>497</v>
      </c>
    </row>
    <row r="3" spans="1:1" ht="16.5" customHeight="1">
      <c r="A3" s="233" t="s">
        <v>498</v>
      </c>
    </row>
    <row r="4" spans="1:1" ht="16.5" customHeight="1">
      <c r="A4" s="233" t="s">
        <v>499</v>
      </c>
    </row>
    <row r="5" spans="1:1" ht="16.5" customHeight="1">
      <c r="A5" s="233" t="s">
        <v>500</v>
      </c>
    </row>
    <row r="6" spans="1:1" ht="16.5" customHeight="1">
      <c r="A6" s="233" t="s">
        <v>501</v>
      </c>
    </row>
    <row r="7" spans="1:1" ht="16.5" customHeight="1">
      <c r="A7" s="233" t="s">
        <v>502</v>
      </c>
    </row>
    <row r="8" spans="1:1" ht="16.5" customHeight="1">
      <c r="A8" s="233" t="s">
        <v>503</v>
      </c>
    </row>
    <row r="9" spans="1:1" ht="16.5" customHeight="1">
      <c r="A9" s="233" t="s">
        <v>504</v>
      </c>
    </row>
    <row r="10" spans="1:1" ht="16.5" customHeight="1">
      <c r="A10" s="233" t="s">
        <v>505</v>
      </c>
    </row>
    <row r="11" spans="1:1" ht="16.5" customHeight="1">
      <c r="A11" s="233" t="s">
        <v>506</v>
      </c>
    </row>
    <row r="12" spans="1:1" ht="16.5" customHeight="1">
      <c r="A12" s="233" t="s">
        <v>507</v>
      </c>
    </row>
    <row r="13" spans="1:1" ht="16.5" customHeight="1">
      <c r="A13" s="234" t="s">
        <v>515</v>
      </c>
    </row>
    <row r="14" spans="1:1" ht="16.5" customHeight="1">
      <c r="A14" s="233" t="s">
        <v>508</v>
      </c>
    </row>
    <row r="15" spans="1:1" ht="16.5" customHeight="1">
      <c r="A15" s="233" t="s">
        <v>509</v>
      </c>
    </row>
    <row r="16" spans="1:1" ht="16.5" customHeight="1">
      <c r="A16" s="233" t="s">
        <v>510</v>
      </c>
    </row>
    <row r="17" spans="1:1" ht="16.5" customHeight="1">
      <c r="A17" s="233" t="s">
        <v>511</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84"/>
  <sheetViews>
    <sheetView view="pageBreakPreview" zoomScaleNormal="100" workbookViewId="0">
      <selection sqref="A1:B1"/>
    </sheetView>
  </sheetViews>
  <sheetFormatPr defaultColWidth="9" defaultRowHeight="14"/>
  <cols>
    <col min="1" max="1" width="22.58203125" style="41" customWidth="1"/>
    <col min="2" max="5" width="22.58203125" customWidth="1"/>
  </cols>
  <sheetData>
    <row r="1" spans="1:5" ht="14.5" thickBot="1">
      <c r="A1" s="490" t="s">
        <v>390</v>
      </c>
      <c r="B1" s="490"/>
      <c r="C1" s="1"/>
      <c r="D1" s="1"/>
      <c r="E1" s="1"/>
    </row>
    <row r="2" spans="1:5">
      <c r="A2" s="491" t="s">
        <v>115</v>
      </c>
      <c r="B2" s="492"/>
      <c r="C2" s="492"/>
      <c r="D2" s="492"/>
      <c r="E2" s="493"/>
    </row>
    <row r="3" spans="1:5">
      <c r="A3" s="14" t="s">
        <v>116</v>
      </c>
      <c r="B3" s="494" t="s">
        <v>111</v>
      </c>
      <c r="C3" s="495"/>
      <c r="D3" s="495"/>
      <c r="E3" s="496"/>
    </row>
    <row r="4" spans="1:5">
      <c r="A4" s="217"/>
      <c r="B4" s="497" t="s">
        <v>362</v>
      </c>
      <c r="C4" s="497"/>
      <c r="D4" s="497"/>
      <c r="E4" s="498"/>
    </row>
    <row r="5" spans="1:5">
      <c r="A5" s="218"/>
      <c r="B5" s="488"/>
      <c r="C5" s="488"/>
      <c r="D5" s="488"/>
      <c r="E5" s="489"/>
    </row>
    <row r="6" spans="1:5">
      <c r="A6" s="218"/>
      <c r="B6" s="488" t="s">
        <v>338</v>
      </c>
      <c r="C6" s="488"/>
      <c r="D6" s="488"/>
      <c r="E6" s="489"/>
    </row>
    <row r="7" spans="1:5">
      <c r="A7" s="218"/>
      <c r="B7" s="488"/>
      <c r="C7" s="488"/>
      <c r="D7" s="488"/>
      <c r="E7" s="489"/>
    </row>
    <row r="8" spans="1:5">
      <c r="A8" s="218"/>
      <c r="B8" s="488" t="s">
        <v>363</v>
      </c>
      <c r="C8" s="488"/>
      <c r="D8" s="488"/>
      <c r="E8" s="489"/>
    </row>
    <row r="9" spans="1:5">
      <c r="A9" s="218"/>
      <c r="B9" s="488"/>
      <c r="C9" s="488"/>
      <c r="D9" s="488"/>
      <c r="E9" s="489"/>
    </row>
    <row r="10" spans="1:5">
      <c r="A10" s="218"/>
      <c r="B10" s="488" t="s">
        <v>364</v>
      </c>
      <c r="C10" s="488"/>
      <c r="D10" s="488"/>
      <c r="E10" s="489"/>
    </row>
    <row r="11" spans="1:5">
      <c r="A11" s="218"/>
      <c r="B11" s="488"/>
      <c r="C11" s="488"/>
      <c r="D11" s="488"/>
      <c r="E11" s="489"/>
    </row>
    <row r="12" spans="1:5">
      <c r="A12" s="218"/>
      <c r="B12" s="488" t="s">
        <v>670</v>
      </c>
      <c r="C12" s="488"/>
      <c r="D12" s="488"/>
      <c r="E12" s="489"/>
    </row>
    <row r="13" spans="1:5">
      <c r="A13" s="218"/>
      <c r="B13" s="488"/>
      <c r="C13" s="488"/>
      <c r="D13" s="488"/>
      <c r="E13" s="489"/>
    </row>
    <row r="14" spans="1:5">
      <c r="A14" s="218"/>
      <c r="B14" s="488" t="s">
        <v>401</v>
      </c>
      <c r="C14" s="488"/>
      <c r="D14" s="488"/>
      <c r="E14" s="489"/>
    </row>
    <row r="15" spans="1:5">
      <c r="A15" s="218"/>
      <c r="B15" s="488"/>
      <c r="C15" s="488"/>
      <c r="D15" s="488"/>
      <c r="E15" s="489"/>
    </row>
    <row r="16" spans="1:5">
      <c r="A16" s="218"/>
      <c r="B16" s="488" t="s">
        <v>402</v>
      </c>
      <c r="C16" s="488"/>
      <c r="D16" s="488"/>
      <c r="E16" s="489"/>
    </row>
    <row r="17" spans="1:7">
      <c r="A17" s="218"/>
      <c r="B17" s="488"/>
      <c r="C17" s="488"/>
      <c r="D17" s="488"/>
      <c r="E17" s="489"/>
    </row>
    <row r="18" spans="1:7">
      <c r="A18" s="218"/>
      <c r="B18" s="488" t="s">
        <v>481</v>
      </c>
      <c r="C18" s="488"/>
      <c r="D18" s="488"/>
      <c r="E18" s="489"/>
    </row>
    <row r="19" spans="1:7">
      <c r="A19" s="218"/>
      <c r="B19" s="488" t="s">
        <v>482</v>
      </c>
      <c r="C19" s="488"/>
      <c r="D19" s="488"/>
      <c r="E19" s="489"/>
    </row>
    <row r="20" spans="1:7">
      <c r="A20" s="218"/>
      <c r="B20" s="488"/>
      <c r="C20" s="488"/>
      <c r="D20" s="488"/>
      <c r="E20" s="489"/>
    </row>
    <row r="21" spans="1:7">
      <c r="A21" s="218"/>
      <c r="B21" s="488"/>
      <c r="C21" s="488"/>
      <c r="D21" s="488"/>
      <c r="E21" s="489"/>
    </row>
    <row r="22" spans="1:7">
      <c r="A22" s="218"/>
      <c r="B22" s="488"/>
      <c r="C22" s="488"/>
      <c r="D22" s="488"/>
      <c r="E22" s="489"/>
    </row>
    <row r="23" spans="1:7">
      <c r="A23" s="218"/>
      <c r="B23" s="488"/>
      <c r="C23" s="488"/>
      <c r="D23" s="488"/>
      <c r="E23" s="489"/>
    </row>
    <row r="24" spans="1:7">
      <c r="A24" s="218"/>
      <c r="B24" s="488"/>
      <c r="C24" s="488"/>
      <c r="D24" s="488"/>
      <c r="E24" s="489"/>
    </row>
    <row r="25" spans="1:7">
      <c r="A25" s="218"/>
      <c r="B25" s="488"/>
      <c r="C25" s="488"/>
      <c r="D25" s="488"/>
      <c r="E25" s="489"/>
    </row>
    <row r="26" spans="1:7">
      <c r="A26" s="218"/>
      <c r="B26" s="488"/>
      <c r="C26" s="488"/>
      <c r="D26" s="488"/>
      <c r="E26" s="489"/>
    </row>
    <row r="27" spans="1:7">
      <c r="A27" s="218"/>
      <c r="B27" s="488"/>
      <c r="C27" s="488"/>
      <c r="D27" s="488"/>
      <c r="E27" s="489"/>
    </row>
    <row r="28" spans="1:7" ht="14.5" thickBot="1">
      <c r="A28" s="219"/>
      <c r="B28" s="499"/>
      <c r="C28" s="499"/>
      <c r="D28" s="499"/>
      <c r="E28" s="500"/>
    </row>
    <row r="29" spans="1:7" ht="7.5" customHeight="1" thickBot="1">
      <c r="A29" s="462"/>
      <c r="B29" s="501"/>
      <c r="C29" s="502"/>
      <c r="D29" s="502"/>
      <c r="E29" s="502"/>
      <c r="G29" s="37"/>
    </row>
    <row r="30" spans="1:7">
      <c r="A30" s="503" t="s">
        <v>118</v>
      </c>
      <c r="B30" s="504"/>
      <c r="C30" s="504"/>
      <c r="D30" s="504"/>
      <c r="E30" s="505"/>
    </row>
    <row r="31" spans="1:7">
      <c r="A31" s="223" t="s">
        <v>116</v>
      </c>
      <c r="B31" s="506" t="s">
        <v>111</v>
      </c>
      <c r="C31" s="507"/>
      <c r="D31" s="507"/>
      <c r="E31" s="508"/>
    </row>
    <row r="32" spans="1:7">
      <c r="A32" s="220"/>
      <c r="B32" s="497" t="s">
        <v>671</v>
      </c>
      <c r="C32" s="497"/>
      <c r="D32" s="497"/>
      <c r="E32" s="498"/>
    </row>
    <row r="33" spans="1:5">
      <c r="A33" s="221"/>
      <c r="B33" s="488"/>
      <c r="C33" s="488"/>
      <c r="D33" s="488"/>
      <c r="E33" s="489"/>
    </row>
    <row r="34" spans="1:5">
      <c r="A34" s="221"/>
      <c r="B34" s="488"/>
      <c r="C34" s="488"/>
      <c r="D34" s="488"/>
      <c r="E34" s="489"/>
    </row>
    <row r="35" spans="1:5">
      <c r="A35" s="221"/>
      <c r="B35" s="488"/>
      <c r="C35" s="488"/>
      <c r="D35" s="488"/>
      <c r="E35" s="489"/>
    </row>
    <row r="36" spans="1:5">
      <c r="A36" s="221"/>
      <c r="B36" s="488"/>
      <c r="C36" s="488"/>
      <c r="D36" s="488"/>
      <c r="E36" s="489"/>
    </row>
    <row r="37" spans="1:5">
      <c r="A37" s="221"/>
      <c r="B37" s="488"/>
      <c r="C37" s="488"/>
      <c r="D37" s="488"/>
      <c r="E37" s="489"/>
    </row>
    <row r="38" spans="1:5">
      <c r="A38" s="221"/>
      <c r="B38" s="488"/>
      <c r="C38" s="488"/>
      <c r="D38" s="488"/>
      <c r="E38" s="489"/>
    </row>
    <row r="39" spans="1:5">
      <c r="A39" s="221"/>
      <c r="B39" s="488"/>
      <c r="C39" s="488"/>
      <c r="D39" s="488"/>
      <c r="E39" s="489"/>
    </row>
    <row r="40" spans="1:5">
      <c r="A40" s="221"/>
      <c r="B40" s="488"/>
      <c r="C40" s="488"/>
      <c r="D40" s="488"/>
      <c r="E40" s="489"/>
    </row>
    <row r="41" spans="1:5">
      <c r="A41" s="221"/>
      <c r="B41" s="488"/>
      <c r="C41" s="488"/>
      <c r="D41" s="488"/>
      <c r="E41" s="489"/>
    </row>
    <row r="42" spans="1:5">
      <c r="A42" s="221"/>
      <c r="B42" s="488"/>
      <c r="C42" s="488"/>
      <c r="D42" s="488"/>
      <c r="E42" s="489"/>
    </row>
    <row r="43" spans="1:5">
      <c r="A43" s="221"/>
      <c r="B43" s="488"/>
      <c r="C43" s="488"/>
      <c r="D43" s="488"/>
      <c r="E43" s="489"/>
    </row>
    <row r="44" spans="1:5">
      <c r="A44" s="221"/>
      <c r="B44" s="488"/>
      <c r="C44" s="488"/>
      <c r="D44" s="488"/>
      <c r="E44" s="489"/>
    </row>
    <row r="45" spans="1:5">
      <c r="A45" s="221"/>
      <c r="B45" s="488"/>
      <c r="C45" s="488"/>
      <c r="D45" s="488"/>
      <c r="E45" s="489"/>
    </row>
    <row r="46" spans="1:5">
      <c r="A46" s="221"/>
      <c r="B46" s="488"/>
      <c r="C46" s="488"/>
      <c r="D46" s="488"/>
      <c r="E46" s="489"/>
    </row>
    <row r="47" spans="1:5">
      <c r="A47" s="221"/>
      <c r="B47" s="488"/>
      <c r="C47" s="488"/>
      <c r="D47" s="488"/>
      <c r="E47" s="489"/>
    </row>
    <row r="48" spans="1:5">
      <c r="A48" s="221"/>
      <c r="B48" s="488"/>
      <c r="C48" s="488"/>
      <c r="D48" s="488"/>
      <c r="E48" s="489"/>
    </row>
    <row r="49" spans="1:5">
      <c r="A49" s="221"/>
      <c r="B49" s="488"/>
      <c r="C49" s="488"/>
      <c r="D49" s="488"/>
      <c r="E49" s="489"/>
    </row>
    <row r="50" spans="1:5">
      <c r="A50" s="221"/>
      <c r="B50" s="488"/>
      <c r="C50" s="488"/>
      <c r="D50" s="488"/>
      <c r="E50" s="489"/>
    </row>
    <row r="51" spans="1:5">
      <c r="A51" s="221"/>
      <c r="B51" s="488"/>
      <c r="C51" s="488"/>
      <c r="D51" s="488"/>
      <c r="E51" s="489"/>
    </row>
    <row r="52" spans="1:5">
      <c r="A52" s="221"/>
      <c r="B52" s="488"/>
      <c r="C52" s="488"/>
      <c r="D52" s="488"/>
      <c r="E52" s="489"/>
    </row>
    <row r="53" spans="1:5">
      <c r="A53" s="221"/>
      <c r="B53" s="488"/>
      <c r="C53" s="488"/>
      <c r="D53" s="488"/>
      <c r="E53" s="489"/>
    </row>
    <row r="54" spans="1:5">
      <c r="A54" s="221"/>
      <c r="B54" s="488"/>
      <c r="C54" s="488"/>
      <c r="D54" s="488"/>
      <c r="E54" s="489"/>
    </row>
    <row r="55" spans="1:5">
      <c r="A55" s="221"/>
      <c r="B55" s="488"/>
      <c r="C55" s="488"/>
      <c r="D55" s="488"/>
      <c r="E55" s="489"/>
    </row>
    <row r="56" spans="1:5">
      <c r="A56" s="221"/>
      <c r="B56" s="488"/>
      <c r="C56" s="488"/>
      <c r="D56" s="488"/>
      <c r="E56" s="489"/>
    </row>
    <row r="57" spans="1:5">
      <c r="A57" s="221"/>
      <c r="B57" s="488"/>
      <c r="C57" s="488"/>
      <c r="D57" s="488"/>
      <c r="E57" s="489"/>
    </row>
    <row r="58" spans="1:5">
      <c r="A58" s="221"/>
      <c r="B58" s="488"/>
      <c r="C58" s="488"/>
      <c r="D58" s="488"/>
      <c r="E58" s="489"/>
    </row>
    <row r="59" spans="1:5" ht="4.5" customHeight="1">
      <c r="A59" s="221"/>
      <c r="B59" s="488"/>
      <c r="C59" s="488"/>
      <c r="D59" s="488"/>
      <c r="E59" s="489"/>
    </row>
    <row r="60" spans="1:5" ht="4.5" customHeight="1">
      <c r="A60" s="221"/>
      <c r="B60" s="488"/>
      <c r="C60" s="488"/>
      <c r="D60" s="488"/>
      <c r="E60" s="489"/>
    </row>
    <row r="61" spans="1:5" ht="4.5" customHeight="1" thickBot="1">
      <c r="A61" s="222"/>
      <c r="B61" s="499"/>
      <c r="C61" s="499"/>
      <c r="D61" s="499"/>
      <c r="E61" s="500"/>
    </row>
    <row r="62" spans="1:5" ht="7.5" customHeight="1" thickBot="1">
      <c r="A62" s="462"/>
      <c r="B62" s="501"/>
      <c r="C62" s="502"/>
      <c r="D62" s="502"/>
      <c r="E62" s="502"/>
    </row>
    <row r="63" spans="1:5">
      <c r="A63" s="503" t="s">
        <v>117</v>
      </c>
      <c r="B63" s="504"/>
      <c r="C63" s="504"/>
      <c r="D63" s="504"/>
      <c r="E63" s="505"/>
    </row>
    <row r="64" spans="1:5">
      <c r="A64" s="223" t="s">
        <v>116</v>
      </c>
      <c r="B64" s="509" t="s">
        <v>111</v>
      </c>
      <c r="C64" s="510"/>
      <c r="D64" s="510"/>
      <c r="E64" s="511"/>
    </row>
    <row r="65" spans="1:5">
      <c r="A65" s="217"/>
      <c r="B65" s="497" t="s">
        <v>483</v>
      </c>
      <c r="C65" s="497"/>
      <c r="D65" s="497"/>
      <c r="E65" s="498"/>
    </row>
    <row r="66" spans="1:5">
      <c r="A66" s="218"/>
      <c r="B66" s="488" t="s">
        <v>484</v>
      </c>
      <c r="C66" s="488"/>
      <c r="D66" s="488"/>
      <c r="E66" s="489"/>
    </row>
    <row r="67" spans="1:5">
      <c r="A67" s="218"/>
      <c r="B67" s="488" t="s">
        <v>368</v>
      </c>
      <c r="C67" s="488"/>
      <c r="D67" s="488"/>
      <c r="E67" s="489"/>
    </row>
    <row r="68" spans="1:5">
      <c r="A68" s="218"/>
      <c r="B68" s="488" t="s">
        <v>365</v>
      </c>
      <c r="C68" s="488"/>
      <c r="D68" s="488"/>
      <c r="E68" s="489"/>
    </row>
    <row r="69" spans="1:5">
      <c r="A69" s="218"/>
      <c r="B69" s="488" t="s">
        <v>366</v>
      </c>
      <c r="C69" s="488"/>
      <c r="D69" s="488"/>
      <c r="E69" s="489"/>
    </row>
    <row r="70" spans="1:5">
      <c r="A70" s="218"/>
      <c r="B70" s="488"/>
      <c r="C70" s="488"/>
      <c r="D70" s="488"/>
      <c r="E70" s="489"/>
    </row>
    <row r="71" spans="1:5">
      <c r="A71" s="218"/>
      <c r="B71" s="488" t="s">
        <v>485</v>
      </c>
      <c r="C71" s="488"/>
      <c r="D71" s="488"/>
      <c r="E71" s="489"/>
    </row>
    <row r="72" spans="1:5">
      <c r="A72" s="218"/>
      <c r="B72" s="488"/>
      <c r="C72" s="488"/>
      <c r="D72" s="488"/>
      <c r="E72" s="489"/>
    </row>
    <row r="73" spans="1:5">
      <c r="A73" s="218"/>
      <c r="B73" s="488" t="s">
        <v>367</v>
      </c>
      <c r="C73" s="488"/>
      <c r="D73" s="488"/>
      <c r="E73" s="489"/>
    </row>
    <row r="74" spans="1:5">
      <c r="A74" s="218"/>
      <c r="B74" s="488" t="s">
        <v>369</v>
      </c>
      <c r="C74" s="488"/>
      <c r="D74" s="488"/>
      <c r="E74" s="489"/>
    </row>
    <row r="75" spans="1:5">
      <c r="A75" s="218"/>
      <c r="B75" s="488" t="s">
        <v>370</v>
      </c>
      <c r="C75" s="488"/>
      <c r="D75" s="488"/>
      <c r="E75" s="489"/>
    </row>
    <row r="76" spans="1:5">
      <c r="A76" s="218"/>
      <c r="B76" s="488"/>
      <c r="C76" s="488"/>
      <c r="D76" s="488"/>
      <c r="E76" s="489"/>
    </row>
    <row r="77" spans="1:5">
      <c r="A77" s="218"/>
      <c r="B77" s="488" t="s">
        <v>486</v>
      </c>
      <c r="C77" s="488"/>
      <c r="D77" s="488"/>
      <c r="E77" s="489"/>
    </row>
    <row r="78" spans="1:5">
      <c r="A78" s="218"/>
      <c r="B78" s="488"/>
      <c r="C78" s="488"/>
      <c r="D78" s="488"/>
      <c r="E78" s="489"/>
    </row>
    <row r="79" spans="1:5">
      <c r="A79" s="218"/>
      <c r="B79" s="488"/>
      <c r="C79" s="488"/>
      <c r="D79" s="488"/>
      <c r="E79" s="489"/>
    </row>
    <row r="80" spans="1:5">
      <c r="A80" s="218"/>
      <c r="B80" s="488"/>
      <c r="C80" s="488"/>
      <c r="D80" s="488"/>
      <c r="E80" s="489"/>
    </row>
    <row r="81" spans="1:5">
      <c r="A81" s="218"/>
      <c r="B81" s="488"/>
      <c r="C81" s="488"/>
      <c r="D81" s="488"/>
      <c r="E81" s="489"/>
    </row>
    <row r="82" spans="1:5" ht="5.25" customHeight="1">
      <c r="A82" s="218"/>
      <c r="B82" s="488"/>
      <c r="C82" s="488"/>
      <c r="D82" s="488"/>
      <c r="E82" s="489"/>
    </row>
    <row r="83" spans="1:5" ht="5.25" customHeight="1">
      <c r="A83" s="218"/>
      <c r="B83" s="488"/>
      <c r="C83" s="488"/>
      <c r="D83" s="488"/>
      <c r="E83" s="489"/>
    </row>
    <row r="84" spans="1:5" ht="5.25" customHeight="1" thickBot="1">
      <c r="A84" s="219"/>
      <c r="B84" s="499"/>
      <c r="C84" s="499"/>
      <c r="D84" s="499"/>
      <c r="E84" s="500"/>
    </row>
  </sheetData>
  <sheetProtection sheet="1" objects="1" scenarios="1" formatCells="0" formatRows="0"/>
  <mergeCells count="84">
    <mergeCell ref="B84:E84"/>
    <mergeCell ref="B73:E73"/>
    <mergeCell ref="B74:E74"/>
    <mergeCell ref="B75:E75"/>
    <mergeCell ref="B76:E76"/>
    <mergeCell ref="B77:E77"/>
    <mergeCell ref="B78:E78"/>
    <mergeCell ref="B79:E79"/>
    <mergeCell ref="B80:E80"/>
    <mergeCell ref="B81:E81"/>
    <mergeCell ref="B82:E82"/>
    <mergeCell ref="B83:E83"/>
    <mergeCell ref="B72:E72"/>
    <mergeCell ref="B61:E61"/>
    <mergeCell ref="B62:E62"/>
    <mergeCell ref="A63:E63"/>
    <mergeCell ref="B64:E64"/>
    <mergeCell ref="B65:E65"/>
    <mergeCell ref="B66:E66"/>
    <mergeCell ref="B67:E67"/>
    <mergeCell ref="B68:E68"/>
    <mergeCell ref="B69:E69"/>
    <mergeCell ref="B70:E70"/>
    <mergeCell ref="B71:E71"/>
    <mergeCell ref="B60:E60"/>
    <mergeCell ref="B49:E49"/>
    <mergeCell ref="B50:E50"/>
    <mergeCell ref="B51:E51"/>
    <mergeCell ref="B52:E52"/>
    <mergeCell ref="B53:E53"/>
    <mergeCell ref="B54:E54"/>
    <mergeCell ref="B55:E55"/>
    <mergeCell ref="B56:E56"/>
    <mergeCell ref="B57:E57"/>
    <mergeCell ref="B58:E58"/>
    <mergeCell ref="B59:E59"/>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A30:E30"/>
    <mergeCell ref="B31:E31"/>
    <mergeCell ref="B32:E32"/>
    <mergeCell ref="B33:E33"/>
    <mergeCell ref="B34:E34"/>
    <mergeCell ref="B35:E35"/>
    <mergeCell ref="B24:E24"/>
    <mergeCell ref="B13:E13"/>
    <mergeCell ref="B14:E14"/>
    <mergeCell ref="B15:E15"/>
    <mergeCell ref="B16:E16"/>
    <mergeCell ref="B17:E17"/>
    <mergeCell ref="B18:E18"/>
    <mergeCell ref="B19:E19"/>
    <mergeCell ref="B20:E20"/>
    <mergeCell ref="B21:E21"/>
    <mergeCell ref="B22:E22"/>
    <mergeCell ref="B23:E23"/>
    <mergeCell ref="B12:E12"/>
    <mergeCell ref="A1:B1"/>
    <mergeCell ref="A2:E2"/>
    <mergeCell ref="B3:E3"/>
    <mergeCell ref="B4:E4"/>
    <mergeCell ref="B5:E5"/>
    <mergeCell ref="B6:E6"/>
    <mergeCell ref="B7:E7"/>
    <mergeCell ref="B8:E8"/>
    <mergeCell ref="B9:E9"/>
    <mergeCell ref="B10:E10"/>
    <mergeCell ref="B11:E11"/>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CE77-9A1A-4F1C-818E-9B2BDED8AA12}">
  <sheetPr codeName="Sheet8"/>
  <dimension ref="A1:X61"/>
  <sheetViews>
    <sheetView showGridLines="0" view="pageBreakPreview" zoomScaleNormal="85" zoomScaleSheetLayoutView="100" workbookViewId="0">
      <selection sqref="A1:D1"/>
    </sheetView>
  </sheetViews>
  <sheetFormatPr defaultColWidth="13" defaultRowHeight="14"/>
  <cols>
    <col min="1" max="1" width="6.5" customWidth="1"/>
    <col min="2" max="2" width="40.1640625" customWidth="1"/>
    <col min="3" max="4" width="9.5" customWidth="1"/>
    <col min="5" max="5" width="2.33203125" customWidth="1"/>
    <col min="6" max="6" width="5.83203125" customWidth="1"/>
    <col min="7" max="7" width="42.5" customWidth="1"/>
    <col min="8" max="8" width="10" customWidth="1"/>
    <col min="9" max="9" width="9.58203125" customWidth="1"/>
    <col min="10" max="10" width="2.83203125" customWidth="1"/>
    <col min="11" max="11" width="22" customWidth="1"/>
    <col min="12" max="12" width="10.83203125" customWidth="1"/>
    <col min="13" max="13" width="7.25" hidden="1" customWidth="1"/>
    <col min="14" max="14" width="33.83203125" hidden="1" customWidth="1"/>
    <col min="15" max="15" width="9" hidden="1" customWidth="1"/>
    <col min="16" max="16" width="9.33203125" style="127" hidden="1" customWidth="1"/>
    <col min="17" max="17" width="2.5" customWidth="1"/>
    <col min="18" max="18" width="2.25" customWidth="1"/>
    <col min="19" max="19" width="7.33203125" customWidth="1"/>
    <col min="20" max="20" width="43" customWidth="1"/>
    <col min="21" max="21" width="10.33203125" customWidth="1"/>
    <col min="22" max="22" width="2.25" customWidth="1"/>
    <col min="23" max="23" width="7.75" customWidth="1"/>
    <col min="24" max="24" width="49.1640625" customWidth="1"/>
  </cols>
  <sheetData>
    <row r="1" spans="1:24" ht="48.5" customHeight="1">
      <c r="A1" s="516" t="s">
        <v>629</v>
      </c>
      <c r="B1" s="517"/>
      <c r="C1" s="517"/>
      <c r="D1" s="517"/>
      <c r="F1" s="518" t="s">
        <v>630</v>
      </c>
      <c r="G1" s="519"/>
      <c r="H1" s="519"/>
      <c r="I1" s="519"/>
    </row>
    <row r="2" spans="1:24" ht="24.75" customHeight="1" thickBot="1">
      <c r="A2" s="123" t="s">
        <v>631</v>
      </c>
      <c r="C2" s="520"/>
      <c r="D2" s="521"/>
      <c r="F2" s="123" t="s">
        <v>632</v>
      </c>
      <c r="H2" s="520"/>
      <c r="I2" s="521"/>
      <c r="M2" t="s">
        <v>88</v>
      </c>
      <c r="P2" s="124"/>
      <c r="S2" t="s">
        <v>517</v>
      </c>
      <c r="W2" t="s">
        <v>575</v>
      </c>
    </row>
    <row r="3" spans="1:24" ht="36.5" thickBot="1">
      <c r="A3" s="177" t="s">
        <v>120</v>
      </c>
      <c r="B3" s="178" t="s">
        <v>518</v>
      </c>
      <c r="C3" s="448" t="s">
        <v>372</v>
      </c>
      <c r="D3" s="449" t="s">
        <v>512</v>
      </c>
      <c r="E3" s="53"/>
      <c r="F3" s="177" t="s">
        <v>120</v>
      </c>
      <c r="G3" s="178" t="s">
        <v>526</v>
      </c>
      <c r="H3" s="448" t="s">
        <v>372</v>
      </c>
      <c r="I3" s="449" t="s">
        <v>512</v>
      </c>
      <c r="J3" s="53"/>
      <c r="K3" s="522" t="s">
        <v>595</v>
      </c>
      <c r="M3" s="101" t="s">
        <v>120</v>
      </c>
      <c r="N3" s="102" t="s">
        <v>284</v>
      </c>
      <c r="O3" s="103" t="s">
        <v>89</v>
      </c>
      <c r="P3" s="390" t="s">
        <v>90</v>
      </c>
      <c r="Q3" s="391"/>
      <c r="R3" s="392"/>
      <c r="S3" s="273" t="s">
        <v>120</v>
      </c>
      <c r="T3" s="274" t="s">
        <v>518</v>
      </c>
      <c r="U3" s="275" t="s">
        <v>525</v>
      </c>
      <c r="W3" s="273" t="s">
        <v>120</v>
      </c>
      <c r="X3" s="274" t="s">
        <v>526</v>
      </c>
    </row>
    <row r="4" spans="1:24" ht="16" thickBot="1">
      <c r="A4" s="117" t="s">
        <v>285</v>
      </c>
      <c r="B4" s="116" t="s">
        <v>86</v>
      </c>
      <c r="C4" s="169"/>
      <c r="D4" s="55"/>
      <c r="E4" s="53"/>
      <c r="F4" s="117" t="s">
        <v>285</v>
      </c>
      <c r="G4" s="116" t="s">
        <v>86</v>
      </c>
      <c r="H4" s="169"/>
      <c r="I4" s="55"/>
      <c r="J4" s="53"/>
      <c r="K4" s="523"/>
      <c r="M4" s="112" t="s">
        <v>285</v>
      </c>
      <c r="N4" s="105" t="s">
        <v>286</v>
      </c>
      <c r="O4" s="105"/>
      <c r="P4" s="393"/>
      <c r="Q4" s="394"/>
      <c r="R4" s="395"/>
      <c r="S4" s="276" t="s">
        <v>285</v>
      </c>
      <c r="T4" s="277" t="s">
        <v>127</v>
      </c>
      <c r="U4" s="290"/>
      <c r="W4" s="291">
        <v>1</v>
      </c>
      <c r="X4" s="281" t="s">
        <v>127</v>
      </c>
    </row>
    <row r="5" spans="1:24" ht="81.75" customHeight="1">
      <c r="A5" s="118" t="s">
        <v>452</v>
      </c>
      <c r="B5" s="31" t="s">
        <v>453</v>
      </c>
      <c r="C5" s="32"/>
      <c r="D5" s="33"/>
      <c r="E5" s="53"/>
      <c r="F5" s="118" t="s">
        <v>633</v>
      </c>
      <c r="G5" s="31" t="s">
        <v>634</v>
      </c>
      <c r="H5" s="32"/>
      <c r="I5" s="33"/>
      <c r="J5" s="53"/>
      <c r="K5" s="523"/>
      <c r="M5" s="56"/>
      <c r="N5" s="115"/>
      <c r="O5" s="115"/>
      <c r="P5" s="396"/>
      <c r="Q5" s="394"/>
      <c r="R5" s="397"/>
      <c r="S5" s="278" t="s">
        <v>101</v>
      </c>
      <c r="T5" s="279" t="s">
        <v>128</v>
      </c>
      <c r="U5" s="290" t="s">
        <v>555</v>
      </c>
      <c r="W5" s="280">
        <v>1.1000000000000001</v>
      </c>
      <c r="X5" s="279" t="s">
        <v>527</v>
      </c>
    </row>
    <row r="6" spans="1:24" ht="118.5" customHeight="1" thickBot="1">
      <c r="A6" s="119" t="s">
        <v>454</v>
      </c>
      <c r="B6" s="29" t="s">
        <v>455</v>
      </c>
      <c r="C6" s="32"/>
      <c r="D6" s="33"/>
      <c r="E6" s="53"/>
      <c r="F6" s="119" t="s">
        <v>635</v>
      </c>
      <c r="G6" s="29" t="s">
        <v>528</v>
      </c>
      <c r="H6" s="32"/>
      <c r="I6" s="33"/>
      <c r="J6" s="53"/>
      <c r="K6" s="523"/>
      <c r="M6" s="56" t="s">
        <v>101</v>
      </c>
      <c r="N6" s="27" t="s">
        <v>287</v>
      </c>
      <c r="O6" s="106" t="s">
        <v>162</v>
      </c>
      <c r="P6" s="396" t="s">
        <v>51</v>
      </c>
      <c r="Q6" s="398"/>
      <c r="R6" s="397"/>
      <c r="S6" s="278" t="s">
        <v>49</v>
      </c>
      <c r="T6" s="279" t="s">
        <v>87</v>
      </c>
      <c r="U6" s="290" t="s">
        <v>556</v>
      </c>
      <c r="W6" s="280">
        <v>1.2</v>
      </c>
      <c r="X6" s="279" t="s">
        <v>528</v>
      </c>
    </row>
    <row r="7" spans="1:24" ht="22.5" thickBot="1">
      <c r="A7" s="170" t="s">
        <v>52</v>
      </c>
      <c r="B7" s="171" t="s">
        <v>163</v>
      </c>
      <c r="C7" s="169"/>
      <c r="D7" s="55"/>
      <c r="F7" s="170" t="s">
        <v>52</v>
      </c>
      <c r="G7" s="171" t="s">
        <v>163</v>
      </c>
      <c r="H7" s="169"/>
      <c r="I7" s="55"/>
      <c r="K7" s="523"/>
      <c r="M7" s="107" t="s">
        <v>129</v>
      </c>
      <c r="N7" s="108" t="s">
        <v>288</v>
      </c>
      <c r="O7" s="106" t="s">
        <v>289</v>
      </c>
      <c r="P7" s="396" t="s">
        <v>130</v>
      </c>
      <c r="Q7" s="398"/>
      <c r="R7" s="397"/>
      <c r="S7" s="278" t="s">
        <v>131</v>
      </c>
      <c r="T7" s="280" t="s">
        <v>288</v>
      </c>
      <c r="U7" s="290" t="s">
        <v>557</v>
      </c>
      <c r="W7" s="280" t="s">
        <v>529</v>
      </c>
      <c r="X7" s="279" t="s">
        <v>288</v>
      </c>
    </row>
    <row r="8" spans="1:24" ht="110.5" thickBot="1">
      <c r="A8" s="120" t="s">
        <v>164</v>
      </c>
      <c r="B8" s="172" t="s">
        <v>165</v>
      </c>
      <c r="C8" s="388"/>
      <c r="D8" s="389"/>
      <c r="E8" s="52"/>
      <c r="F8" s="399" t="s">
        <v>164</v>
      </c>
      <c r="G8" s="400" t="s">
        <v>546</v>
      </c>
      <c r="H8" s="32"/>
      <c r="I8" s="33"/>
      <c r="J8" s="52"/>
      <c r="K8" s="524"/>
      <c r="M8" s="107" t="s">
        <v>132</v>
      </c>
      <c r="N8" s="108" t="s">
        <v>133</v>
      </c>
      <c r="O8" s="106" t="s">
        <v>391</v>
      </c>
      <c r="P8" s="396" t="s">
        <v>134</v>
      </c>
      <c r="Q8" s="398"/>
      <c r="R8" s="397"/>
      <c r="S8" s="278" t="s">
        <v>135</v>
      </c>
      <c r="T8" s="280" t="s">
        <v>136</v>
      </c>
      <c r="U8" s="290" t="s">
        <v>558</v>
      </c>
      <c r="W8" s="280" t="s">
        <v>530</v>
      </c>
      <c r="X8" s="279" t="s">
        <v>538</v>
      </c>
    </row>
    <row r="9" spans="1:24" ht="77">
      <c r="A9" s="121" t="s">
        <v>166</v>
      </c>
      <c r="B9" s="28" t="s">
        <v>167</v>
      </c>
      <c r="C9" s="32"/>
      <c r="D9" s="33"/>
      <c r="E9" s="52"/>
      <c r="F9" s="118" t="s">
        <v>170</v>
      </c>
      <c r="G9" s="35" t="s">
        <v>636</v>
      </c>
      <c r="H9" s="32"/>
      <c r="I9" s="33"/>
      <c r="J9" s="52"/>
      <c r="K9" s="53"/>
      <c r="M9" s="107" t="s">
        <v>137</v>
      </c>
      <c r="N9" s="108" t="s">
        <v>138</v>
      </c>
      <c r="O9" s="106" t="s">
        <v>392</v>
      </c>
      <c r="P9" s="396" t="s">
        <v>139</v>
      </c>
      <c r="Q9" s="398"/>
      <c r="R9" s="397"/>
      <c r="S9" s="278" t="s">
        <v>140</v>
      </c>
      <c r="T9" s="280" t="s">
        <v>141</v>
      </c>
      <c r="U9" s="290" t="s">
        <v>559</v>
      </c>
      <c r="W9" s="280" t="s">
        <v>531</v>
      </c>
      <c r="X9" s="279" t="s">
        <v>539</v>
      </c>
    </row>
    <row r="10" spans="1:24" ht="112" customHeight="1" thickBot="1">
      <c r="A10" s="173" t="s">
        <v>168</v>
      </c>
      <c r="B10" s="174" t="s">
        <v>169</v>
      </c>
      <c r="C10" s="32"/>
      <c r="D10" s="33"/>
      <c r="E10" s="52"/>
      <c r="F10" s="121" t="s">
        <v>178</v>
      </c>
      <c r="G10" s="27" t="s">
        <v>548</v>
      </c>
      <c r="H10" s="32"/>
      <c r="I10" s="33"/>
      <c r="J10" s="52"/>
      <c r="K10" s="52"/>
      <c r="M10" s="107" t="s">
        <v>142</v>
      </c>
      <c r="N10" s="108" t="s">
        <v>377</v>
      </c>
      <c r="O10" s="106" t="s">
        <v>393</v>
      </c>
      <c r="P10" s="396" t="s">
        <v>143</v>
      </c>
      <c r="Q10" s="398"/>
      <c r="R10" s="397"/>
      <c r="S10" s="278" t="s">
        <v>144</v>
      </c>
      <c r="T10" s="280" t="s">
        <v>145</v>
      </c>
      <c r="U10" s="290" t="s">
        <v>560</v>
      </c>
      <c r="W10" s="280" t="s">
        <v>532</v>
      </c>
      <c r="X10" s="279" t="s">
        <v>540</v>
      </c>
    </row>
    <row r="11" spans="1:24" ht="66.5" customHeight="1" thickBot="1">
      <c r="A11" s="120" t="s">
        <v>170</v>
      </c>
      <c r="B11" s="34" t="s">
        <v>171</v>
      </c>
      <c r="C11" s="388"/>
      <c r="D11" s="389"/>
      <c r="E11" s="52"/>
      <c r="F11" s="401" t="s">
        <v>188</v>
      </c>
      <c r="G11" s="28" t="s">
        <v>585</v>
      </c>
      <c r="H11" s="32"/>
      <c r="I11" s="33"/>
      <c r="J11" s="52"/>
      <c r="K11" s="52"/>
      <c r="M11" s="107" t="s">
        <v>146</v>
      </c>
      <c r="N11" s="108" t="s">
        <v>429</v>
      </c>
      <c r="O11" s="106" t="s">
        <v>394</v>
      </c>
      <c r="P11" s="396" t="s">
        <v>420</v>
      </c>
      <c r="Q11" s="398"/>
      <c r="R11" s="397"/>
      <c r="S11" s="278" t="s">
        <v>147</v>
      </c>
      <c r="T11" s="280" t="s">
        <v>148</v>
      </c>
      <c r="U11" s="290" t="s">
        <v>561</v>
      </c>
      <c r="W11" s="280" t="s">
        <v>533</v>
      </c>
      <c r="X11" s="279" t="s">
        <v>541</v>
      </c>
    </row>
    <row r="12" spans="1:24" ht="88.5" thickBot="1">
      <c r="A12" s="118" t="s">
        <v>172</v>
      </c>
      <c r="B12" s="35" t="s">
        <v>173</v>
      </c>
      <c r="C12" s="32"/>
      <c r="D12" s="33"/>
      <c r="E12" s="52"/>
      <c r="F12" s="402" t="s">
        <v>220</v>
      </c>
      <c r="G12" s="110" t="s">
        <v>586</v>
      </c>
      <c r="H12" s="32"/>
      <c r="I12" s="33"/>
      <c r="J12" s="52"/>
      <c r="K12" s="52"/>
      <c r="M12" s="107" t="s">
        <v>149</v>
      </c>
      <c r="N12" s="108" t="s">
        <v>150</v>
      </c>
      <c r="O12" s="106" t="s">
        <v>395</v>
      </c>
      <c r="P12" s="396" t="s">
        <v>151</v>
      </c>
      <c r="Q12" s="398"/>
      <c r="R12" s="397"/>
      <c r="S12" s="278" t="s">
        <v>152</v>
      </c>
      <c r="T12" s="280" t="s">
        <v>153</v>
      </c>
      <c r="U12" s="290" t="s">
        <v>562</v>
      </c>
      <c r="W12" s="280" t="s">
        <v>534</v>
      </c>
      <c r="X12" s="279" t="s">
        <v>542</v>
      </c>
    </row>
    <row r="13" spans="1:24" ht="84.75" customHeight="1" thickBot="1">
      <c r="A13" s="121" t="s">
        <v>174</v>
      </c>
      <c r="B13" s="28" t="s">
        <v>175</v>
      </c>
      <c r="C13" s="32"/>
      <c r="D13" s="33"/>
      <c r="E13" s="52"/>
      <c r="F13" s="120" t="s">
        <v>60</v>
      </c>
      <c r="G13" s="34" t="s">
        <v>232</v>
      </c>
      <c r="H13" s="169"/>
      <c r="I13" s="55"/>
      <c r="J13" s="52"/>
      <c r="K13" s="52"/>
      <c r="M13" s="107" t="s">
        <v>154</v>
      </c>
      <c r="N13" s="108" t="s">
        <v>45</v>
      </c>
      <c r="O13" s="106" t="s">
        <v>46</v>
      </c>
      <c r="P13" s="396" t="s">
        <v>155</v>
      </c>
      <c r="Q13" s="398"/>
      <c r="R13" s="397"/>
      <c r="S13" s="278" t="s">
        <v>156</v>
      </c>
      <c r="T13" s="280" t="s">
        <v>157</v>
      </c>
      <c r="U13" s="290" t="s">
        <v>563</v>
      </c>
      <c r="W13" s="280" t="s">
        <v>535</v>
      </c>
      <c r="X13" s="279" t="s">
        <v>543</v>
      </c>
    </row>
    <row r="14" spans="1:24" ht="94" customHeight="1" thickBot="1">
      <c r="A14" s="173" t="s">
        <v>176</v>
      </c>
      <c r="B14" s="36" t="s">
        <v>177</v>
      </c>
      <c r="C14" s="32"/>
      <c r="D14" s="33"/>
      <c r="E14" s="52"/>
      <c r="F14" s="403" t="s">
        <v>62</v>
      </c>
      <c r="G14" s="404" t="s">
        <v>637</v>
      </c>
      <c r="H14" s="32"/>
      <c r="I14" s="33"/>
      <c r="J14" s="52"/>
      <c r="K14" s="52"/>
      <c r="M14" s="107" t="s">
        <v>47</v>
      </c>
      <c r="N14" s="108" t="s">
        <v>428</v>
      </c>
      <c r="O14" s="106" t="s">
        <v>48</v>
      </c>
      <c r="P14" s="396" t="s">
        <v>421</v>
      </c>
      <c r="Q14" s="398"/>
      <c r="R14" s="397"/>
      <c r="S14" s="278" t="s">
        <v>159</v>
      </c>
      <c r="T14" s="280" t="s">
        <v>158</v>
      </c>
      <c r="U14" s="290" t="s">
        <v>564</v>
      </c>
      <c r="W14" s="280" t="s">
        <v>536</v>
      </c>
      <c r="X14" s="279" t="s">
        <v>544</v>
      </c>
    </row>
    <row r="15" spans="1:24" ht="51" customHeight="1" thickBot="1">
      <c r="A15" s="120" t="s">
        <v>178</v>
      </c>
      <c r="B15" s="34" t="s">
        <v>179</v>
      </c>
      <c r="C15" s="388"/>
      <c r="D15" s="389"/>
      <c r="E15" s="52"/>
      <c r="F15" s="405" t="s">
        <v>98</v>
      </c>
      <c r="G15" s="406" t="s">
        <v>587</v>
      </c>
      <c r="H15" s="407"/>
      <c r="I15" s="408"/>
      <c r="J15" s="52"/>
      <c r="K15" s="52"/>
      <c r="M15" s="107"/>
      <c r="N15" s="108"/>
      <c r="O15" s="106"/>
      <c r="P15" s="396"/>
      <c r="Q15" s="398"/>
      <c r="R15" s="397"/>
      <c r="S15" s="278" t="s">
        <v>160</v>
      </c>
      <c r="T15" s="280" t="s">
        <v>161</v>
      </c>
      <c r="U15" s="290" t="s">
        <v>565</v>
      </c>
      <c r="W15" s="280" t="s">
        <v>537</v>
      </c>
      <c r="X15" s="279" t="s">
        <v>545</v>
      </c>
    </row>
    <row r="16" spans="1:24" ht="44.5" thickBot="1">
      <c r="A16" s="118" t="s">
        <v>180</v>
      </c>
      <c r="B16" s="35" t="s">
        <v>181</v>
      </c>
      <c r="C16" s="32"/>
      <c r="D16" s="33"/>
      <c r="E16" s="52"/>
      <c r="F16" s="120" t="s">
        <v>100</v>
      </c>
      <c r="G16" s="34" t="s">
        <v>638</v>
      </c>
      <c r="H16" s="169"/>
      <c r="I16" s="55"/>
      <c r="J16" s="52"/>
      <c r="K16" s="52"/>
      <c r="M16" s="56" t="s">
        <v>49</v>
      </c>
      <c r="N16" s="28" t="s">
        <v>50</v>
      </c>
      <c r="O16" s="106" t="s">
        <v>51</v>
      </c>
      <c r="P16" s="396" t="s">
        <v>162</v>
      </c>
      <c r="Q16" s="398"/>
      <c r="R16" s="409"/>
      <c r="S16" s="278"/>
      <c r="T16" s="280"/>
      <c r="U16" s="290"/>
      <c r="W16" s="280"/>
      <c r="X16" s="279"/>
    </row>
    <row r="17" spans="1:24" ht="89" customHeight="1">
      <c r="A17" s="121" t="s">
        <v>182</v>
      </c>
      <c r="B17" s="28" t="s">
        <v>183</v>
      </c>
      <c r="C17" s="32"/>
      <c r="D17" s="33"/>
      <c r="F17" s="121" t="s">
        <v>96</v>
      </c>
      <c r="G17" s="28" t="s">
        <v>639</v>
      </c>
      <c r="H17" s="32"/>
      <c r="I17" s="33"/>
      <c r="M17" s="112" t="s">
        <v>52</v>
      </c>
      <c r="N17" s="109" t="s">
        <v>53</v>
      </c>
      <c r="O17" s="109"/>
      <c r="P17" s="410"/>
      <c r="Q17" s="411"/>
      <c r="R17" s="412"/>
      <c r="S17" s="276" t="s">
        <v>52</v>
      </c>
      <c r="T17" s="281" t="s">
        <v>163</v>
      </c>
      <c r="U17" s="290"/>
      <c r="W17" s="276" t="s">
        <v>52</v>
      </c>
      <c r="X17" s="281" t="s">
        <v>163</v>
      </c>
    </row>
    <row r="18" spans="1:24" ht="44.5" thickBot="1">
      <c r="A18" s="121" t="s">
        <v>184</v>
      </c>
      <c r="B18" s="28" t="s">
        <v>185</v>
      </c>
      <c r="C18" s="175"/>
      <c r="D18" s="33"/>
      <c r="F18" s="119" t="s">
        <v>295</v>
      </c>
      <c r="G18" s="29" t="s">
        <v>588</v>
      </c>
      <c r="H18" s="30"/>
      <c r="I18" s="413"/>
      <c r="M18" s="56"/>
      <c r="N18" s="114"/>
      <c r="O18" s="114"/>
      <c r="P18" s="414"/>
      <c r="Q18" s="411"/>
      <c r="R18" s="415"/>
      <c r="S18" s="276" t="s">
        <v>164</v>
      </c>
      <c r="T18" s="281" t="s">
        <v>165</v>
      </c>
      <c r="U18" s="290"/>
      <c r="W18" s="512">
        <v>2.1</v>
      </c>
      <c r="X18" s="515" t="s">
        <v>546</v>
      </c>
    </row>
    <row r="19" spans="1:24" ht="66.5" thickBot="1">
      <c r="A19" s="173" t="s">
        <v>186</v>
      </c>
      <c r="B19" s="36" t="s">
        <v>187</v>
      </c>
      <c r="C19" s="32"/>
      <c r="D19" s="33"/>
      <c r="F19" s="416"/>
      <c r="G19" s="417"/>
      <c r="H19" s="418"/>
      <c r="I19" s="418"/>
      <c r="M19" s="56" t="s">
        <v>54</v>
      </c>
      <c r="N19" s="28" t="s">
        <v>55</v>
      </c>
      <c r="O19" s="104" t="s">
        <v>56</v>
      </c>
      <c r="P19" s="419" t="s">
        <v>422</v>
      </c>
      <c r="Q19" s="398"/>
      <c r="R19" s="420"/>
      <c r="S19" s="278" t="s">
        <v>166</v>
      </c>
      <c r="T19" s="280" t="s">
        <v>167</v>
      </c>
      <c r="U19" s="290" t="s">
        <v>566</v>
      </c>
      <c r="W19" s="525"/>
      <c r="X19" s="513"/>
    </row>
    <row r="20" spans="1:24" ht="77.5" thickBot="1">
      <c r="A20" s="120" t="s">
        <v>188</v>
      </c>
      <c r="B20" s="34" t="s">
        <v>189</v>
      </c>
      <c r="C20" s="388"/>
      <c r="D20" s="389"/>
      <c r="F20" s="421"/>
      <c r="G20" s="411"/>
      <c r="H20" s="422"/>
      <c r="I20" s="422"/>
      <c r="M20" s="56" t="s">
        <v>57</v>
      </c>
      <c r="N20" s="27" t="s">
        <v>58</v>
      </c>
      <c r="O20" s="27" t="s">
        <v>59</v>
      </c>
      <c r="P20" s="423" t="s">
        <v>236</v>
      </c>
      <c r="Q20" s="424"/>
      <c r="R20" s="420"/>
      <c r="S20" s="278"/>
      <c r="T20" s="280"/>
      <c r="U20" s="290"/>
      <c r="W20" s="525"/>
      <c r="X20" s="513"/>
    </row>
    <row r="21" spans="1:24" ht="77">
      <c r="A21" s="118" t="s">
        <v>190</v>
      </c>
      <c r="B21" s="35" t="s">
        <v>191</v>
      </c>
      <c r="C21" s="32"/>
      <c r="D21" s="33"/>
      <c r="F21" s="416"/>
      <c r="G21" s="417"/>
      <c r="H21" s="418"/>
      <c r="I21" s="418"/>
      <c r="M21" s="56"/>
      <c r="N21" s="27"/>
      <c r="O21" s="27"/>
      <c r="P21" s="423"/>
      <c r="Q21" s="424"/>
      <c r="R21" s="425"/>
      <c r="S21" s="278" t="s">
        <v>168</v>
      </c>
      <c r="T21" s="279" t="s">
        <v>169</v>
      </c>
      <c r="U21" s="290" t="s">
        <v>566</v>
      </c>
      <c r="W21" s="526"/>
      <c r="X21" s="514"/>
    </row>
    <row r="22" spans="1:24" ht="44">
      <c r="A22" s="121" t="s">
        <v>194</v>
      </c>
      <c r="B22" s="28" t="s">
        <v>195</v>
      </c>
      <c r="C22" s="32"/>
      <c r="D22" s="33"/>
      <c r="F22" s="416"/>
      <c r="G22" s="417"/>
      <c r="H22" s="418"/>
      <c r="I22" s="418"/>
      <c r="M22" s="56"/>
      <c r="N22" s="27"/>
      <c r="O22" s="27"/>
      <c r="P22" s="414"/>
      <c r="Q22" s="424"/>
      <c r="R22" s="415"/>
      <c r="S22" s="276" t="s">
        <v>170</v>
      </c>
      <c r="T22" s="281" t="s">
        <v>171</v>
      </c>
      <c r="U22" s="290"/>
      <c r="W22" s="512">
        <v>2.2000000000000002</v>
      </c>
      <c r="X22" s="515" t="s">
        <v>547</v>
      </c>
    </row>
    <row r="23" spans="1:24" ht="44">
      <c r="A23" s="121" t="s">
        <v>198</v>
      </c>
      <c r="B23" s="28" t="s">
        <v>199</v>
      </c>
      <c r="C23" s="32"/>
      <c r="D23" s="33"/>
      <c r="F23" s="416"/>
      <c r="G23" s="417"/>
      <c r="H23" s="418"/>
      <c r="I23" s="418"/>
      <c r="M23" s="56"/>
      <c r="N23" s="27"/>
      <c r="O23" s="27"/>
      <c r="P23" s="426"/>
      <c r="Q23" s="424"/>
      <c r="R23" s="425"/>
      <c r="S23" s="278" t="s">
        <v>172</v>
      </c>
      <c r="T23" s="280" t="s">
        <v>173</v>
      </c>
      <c r="U23" s="290" t="s">
        <v>567</v>
      </c>
      <c r="W23" s="525"/>
      <c r="X23" s="513"/>
    </row>
    <row r="24" spans="1:24" ht="44.5" thickBot="1">
      <c r="A24" s="173" t="s">
        <v>200</v>
      </c>
      <c r="B24" s="36" t="s">
        <v>201</v>
      </c>
      <c r="C24" s="32"/>
      <c r="D24" s="33"/>
      <c r="F24" s="416"/>
      <c r="G24" s="417"/>
      <c r="H24" s="418"/>
      <c r="I24" s="418"/>
      <c r="M24" s="107"/>
      <c r="N24" s="108"/>
      <c r="O24" s="27"/>
      <c r="P24" s="426"/>
      <c r="Q24" s="427"/>
      <c r="R24" s="428"/>
      <c r="S24" s="278" t="s">
        <v>174</v>
      </c>
      <c r="T24" s="280" t="s">
        <v>175</v>
      </c>
      <c r="U24" s="290" t="s">
        <v>567</v>
      </c>
      <c r="W24" s="525"/>
      <c r="X24" s="513"/>
    </row>
    <row r="25" spans="1:24" ht="14.5" thickBot="1">
      <c r="A25" s="120" t="s">
        <v>220</v>
      </c>
      <c r="B25" s="34" t="s">
        <v>221</v>
      </c>
      <c r="C25" s="388"/>
      <c r="D25" s="389"/>
      <c r="F25" s="421"/>
      <c r="G25" s="411"/>
      <c r="H25" s="422"/>
      <c r="I25" s="422"/>
      <c r="M25" s="112" t="s">
        <v>60</v>
      </c>
      <c r="N25" s="109" t="s">
        <v>61</v>
      </c>
      <c r="O25" s="109"/>
      <c r="P25" s="426"/>
      <c r="Q25" s="411"/>
      <c r="R25" s="428"/>
      <c r="S25" s="278"/>
      <c r="T25" s="280"/>
      <c r="U25" s="290"/>
      <c r="W25" s="525"/>
      <c r="X25" s="513"/>
    </row>
    <row r="26" spans="1:24" ht="55">
      <c r="A26" s="118" t="s">
        <v>223</v>
      </c>
      <c r="B26" s="35" t="s">
        <v>224</v>
      </c>
      <c r="C26" s="32"/>
      <c r="D26" s="33"/>
      <c r="F26" s="416"/>
      <c r="G26" s="417"/>
      <c r="H26" s="418"/>
      <c r="I26" s="418"/>
      <c r="M26" s="112" t="s">
        <v>62</v>
      </c>
      <c r="N26" s="109" t="s">
        <v>63</v>
      </c>
      <c r="O26" s="109"/>
      <c r="P26" s="414"/>
      <c r="Q26" s="411"/>
      <c r="R26" s="428"/>
      <c r="S26" s="278"/>
      <c r="T26" s="280"/>
      <c r="U26" s="290"/>
      <c r="W26" s="525"/>
      <c r="X26" s="513"/>
    </row>
    <row r="27" spans="1:24" ht="77.5" thickBot="1">
      <c r="A27" s="173" t="s">
        <v>229</v>
      </c>
      <c r="B27" s="36" t="s">
        <v>230</v>
      </c>
      <c r="C27" s="32"/>
      <c r="D27" s="33"/>
      <c r="F27" s="416"/>
      <c r="G27" s="417"/>
      <c r="H27" s="418"/>
      <c r="I27" s="418"/>
      <c r="M27" s="56" t="s">
        <v>64</v>
      </c>
      <c r="N27" s="28" t="s">
        <v>65</v>
      </c>
      <c r="O27" s="28" t="s">
        <v>66</v>
      </c>
      <c r="P27" s="429" t="s">
        <v>237</v>
      </c>
      <c r="Q27" s="417"/>
      <c r="R27" s="415"/>
      <c r="S27" s="285"/>
      <c r="T27" s="286"/>
      <c r="U27" s="290"/>
      <c r="W27" s="525"/>
      <c r="X27" s="513"/>
    </row>
    <row r="28" spans="1:24" ht="77.5" thickBot="1">
      <c r="A28" s="120" t="s">
        <v>60</v>
      </c>
      <c r="B28" s="34" t="s">
        <v>232</v>
      </c>
      <c r="C28" s="169"/>
      <c r="D28" s="55"/>
      <c r="F28" s="421"/>
      <c r="G28" s="411"/>
      <c r="H28" s="418"/>
      <c r="I28" s="418"/>
      <c r="M28" s="56" t="s">
        <v>91</v>
      </c>
      <c r="N28" s="27" t="s">
        <v>192</v>
      </c>
      <c r="O28" s="27" t="s">
        <v>67</v>
      </c>
      <c r="P28" s="423" t="s">
        <v>193</v>
      </c>
      <c r="Q28" s="430"/>
      <c r="R28" s="431"/>
      <c r="S28" s="285"/>
      <c r="T28" s="286"/>
      <c r="U28" s="290"/>
      <c r="W28" s="525"/>
      <c r="X28" s="513"/>
    </row>
    <row r="29" spans="1:24" ht="44">
      <c r="A29" s="118" t="s">
        <v>235</v>
      </c>
      <c r="B29" s="35" t="s">
        <v>239</v>
      </c>
      <c r="C29" s="32"/>
      <c r="D29" s="33"/>
      <c r="F29" s="416"/>
      <c r="G29" s="417"/>
      <c r="H29" s="418"/>
      <c r="I29" s="418"/>
      <c r="M29" s="56" t="s">
        <v>92</v>
      </c>
      <c r="N29" s="28" t="s">
        <v>196</v>
      </c>
      <c r="O29" s="28" t="s">
        <v>68</v>
      </c>
      <c r="P29" s="429" t="s">
        <v>197</v>
      </c>
      <c r="Q29" s="417"/>
      <c r="R29" s="428"/>
      <c r="S29" s="278" t="s">
        <v>176</v>
      </c>
      <c r="T29" s="280" t="s">
        <v>177</v>
      </c>
      <c r="U29" s="290" t="s">
        <v>567</v>
      </c>
      <c r="W29" s="526"/>
      <c r="X29" s="514"/>
    </row>
    <row r="30" spans="1:24" ht="55">
      <c r="A30" s="121" t="s">
        <v>242</v>
      </c>
      <c r="B30" s="27" t="s">
        <v>243</v>
      </c>
      <c r="C30" s="32"/>
      <c r="D30" s="33"/>
      <c r="F30" s="416"/>
      <c r="G30" s="430"/>
      <c r="H30" s="418"/>
      <c r="I30" s="418"/>
      <c r="M30" s="112" t="s">
        <v>98</v>
      </c>
      <c r="N30" s="109" t="s">
        <v>202</v>
      </c>
      <c r="O30" s="109"/>
      <c r="P30" s="429"/>
      <c r="Q30" s="411"/>
      <c r="R30" s="428"/>
      <c r="S30" s="276" t="s">
        <v>178</v>
      </c>
      <c r="T30" s="281" t="s">
        <v>179</v>
      </c>
      <c r="U30" s="290"/>
      <c r="W30" s="512">
        <v>2.2999999999999998</v>
      </c>
      <c r="X30" s="515" t="s">
        <v>548</v>
      </c>
    </row>
    <row r="31" spans="1:24" ht="66">
      <c r="A31" s="121" t="s">
        <v>246</v>
      </c>
      <c r="B31" s="28" t="s">
        <v>247</v>
      </c>
      <c r="C31" s="175"/>
      <c r="D31" s="33"/>
      <c r="F31" s="416"/>
      <c r="G31" s="417"/>
      <c r="H31" s="418"/>
      <c r="I31" s="418"/>
      <c r="M31" s="56" t="s">
        <v>93</v>
      </c>
      <c r="N31" s="28" t="s">
        <v>203</v>
      </c>
      <c r="O31" s="28" t="s">
        <v>69</v>
      </c>
      <c r="P31" s="429" t="s">
        <v>422</v>
      </c>
      <c r="Q31" s="417"/>
      <c r="R31" s="428"/>
      <c r="S31" s="278" t="s">
        <v>180</v>
      </c>
      <c r="T31" s="280" t="s">
        <v>181</v>
      </c>
      <c r="U31" s="290" t="s">
        <v>568</v>
      </c>
      <c r="W31" s="513"/>
      <c r="X31" s="513"/>
    </row>
    <row r="32" spans="1:24" ht="88">
      <c r="A32" s="121" t="s">
        <v>250</v>
      </c>
      <c r="B32" s="28" t="s">
        <v>251</v>
      </c>
      <c r="C32" s="175"/>
      <c r="D32" s="33"/>
      <c r="F32" s="416"/>
      <c r="G32" s="417"/>
      <c r="H32" s="418"/>
      <c r="I32" s="418"/>
      <c r="M32" s="56" t="s">
        <v>94</v>
      </c>
      <c r="N32" s="28" t="s">
        <v>204</v>
      </c>
      <c r="O32" s="27" t="s">
        <v>70</v>
      </c>
      <c r="P32" s="423" t="s">
        <v>423</v>
      </c>
      <c r="Q32" s="430"/>
      <c r="R32" s="428"/>
      <c r="S32" s="278" t="s">
        <v>182</v>
      </c>
      <c r="T32" s="280" t="s">
        <v>183</v>
      </c>
      <c r="U32" s="290" t="s">
        <v>568</v>
      </c>
      <c r="W32" s="513"/>
      <c r="X32" s="513"/>
    </row>
    <row r="33" spans="1:24" ht="55.5" thickBot="1">
      <c r="A33" s="173" t="s">
        <v>252</v>
      </c>
      <c r="B33" s="36" t="s">
        <v>253</v>
      </c>
      <c r="C33" s="32"/>
      <c r="D33" s="33"/>
      <c r="F33" s="416"/>
      <c r="G33" s="417"/>
      <c r="H33" s="418"/>
      <c r="I33" s="418"/>
      <c r="M33" s="56" t="s">
        <v>99</v>
      </c>
      <c r="N33" s="28" t="s">
        <v>205</v>
      </c>
      <c r="O33" s="27" t="s">
        <v>77</v>
      </c>
      <c r="P33" s="423" t="s">
        <v>206</v>
      </c>
      <c r="Q33" s="430"/>
      <c r="R33" s="428"/>
      <c r="S33" s="278" t="s">
        <v>184</v>
      </c>
      <c r="T33" s="280" t="s">
        <v>185</v>
      </c>
      <c r="U33" s="290" t="s">
        <v>568</v>
      </c>
      <c r="W33" s="513"/>
      <c r="X33" s="513"/>
    </row>
    <row r="34" spans="1:24" ht="33.5" thickBot="1">
      <c r="A34" s="120" t="s">
        <v>100</v>
      </c>
      <c r="B34" s="34" t="s">
        <v>255</v>
      </c>
      <c r="C34" s="169"/>
      <c r="D34" s="55"/>
      <c r="F34" s="421"/>
      <c r="G34" s="411"/>
      <c r="H34" s="418"/>
      <c r="I34" s="418"/>
      <c r="M34" s="56" t="s">
        <v>95</v>
      </c>
      <c r="N34" s="27" t="s">
        <v>207</v>
      </c>
      <c r="O34" s="27" t="s">
        <v>71</v>
      </c>
      <c r="P34" s="423" t="s">
        <v>208</v>
      </c>
      <c r="Q34" s="430"/>
      <c r="R34" s="428"/>
      <c r="S34" s="278" t="s">
        <v>186</v>
      </c>
      <c r="T34" s="280" t="s">
        <v>187</v>
      </c>
      <c r="U34" s="290" t="s">
        <v>568</v>
      </c>
      <c r="W34" s="514"/>
      <c r="X34" s="514"/>
    </row>
    <row r="35" spans="1:24" ht="14.5" thickBot="1">
      <c r="A35" s="120" t="s">
        <v>96</v>
      </c>
      <c r="B35" s="34" t="s">
        <v>257</v>
      </c>
      <c r="C35" s="388"/>
      <c r="D35" s="389"/>
      <c r="F35" s="421"/>
      <c r="G35" s="411"/>
      <c r="H35" s="422"/>
      <c r="I35" s="422"/>
      <c r="M35" s="112" t="s">
        <v>376</v>
      </c>
      <c r="N35" s="109" t="s">
        <v>209</v>
      </c>
      <c r="O35" s="109"/>
      <c r="P35" s="410"/>
      <c r="Q35" s="411"/>
      <c r="R35" s="415"/>
      <c r="S35" s="276" t="s">
        <v>188</v>
      </c>
      <c r="T35" s="281" t="s">
        <v>189</v>
      </c>
      <c r="U35" s="290"/>
      <c r="W35" s="512">
        <v>2.4</v>
      </c>
      <c r="X35" s="515" t="s">
        <v>549</v>
      </c>
    </row>
    <row r="36" spans="1:24" ht="55">
      <c r="A36" s="118" t="s">
        <v>97</v>
      </c>
      <c r="B36" s="35" t="s">
        <v>260</v>
      </c>
      <c r="C36" s="32"/>
      <c r="D36" s="33"/>
      <c r="F36" s="416"/>
      <c r="G36" s="417"/>
      <c r="H36" s="418"/>
      <c r="I36" s="418"/>
      <c r="M36" s="56" t="s">
        <v>378</v>
      </c>
      <c r="N36" s="28" t="s">
        <v>210</v>
      </c>
      <c r="O36" s="28" t="s">
        <v>72</v>
      </c>
      <c r="P36" s="429" t="s">
        <v>211</v>
      </c>
      <c r="Q36" s="417"/>
      <c r="R36" s="428"/>
      <c r="S36" s="278" t="s">
        <v>190</v>
      </c>
      <c r="T36" s="280" t="s">
        <v>191</v>
      </c>
      <c r="U36" s="290" t="s">
        <v>569</v>
      </c>
      <c r="W36" s="513"/>
      <c r="X36" s="513"/>
    </row>
    <row r="37" spans="1:24" ht="44">
      <c r="A37" s="121" t="s">
        <v>263</v>
      </c>
      <c r="B37" s="28" t="s">
        <v>264</v>
      </c>
      <c r="C37" s="32"/>
      <c r="D37" s="33"/>
      <c r="F37" s="416"/>
      <c r="G37" s="417"/>
      <c r="H37" s="418"/>
      <c r="I37" s="418"/>
      <c r="M37" s="56" t="s">
        <v>379</v>
      </c>
      <c r="N37" s="28" t="s">
        <v>212</v>
      </c>
      <c r="O37" s="28" t="s">
        <v>73</v>
      </c>
      <c r="P37" s="429" t="s">
        <v>213</v>
      </c>
      <c r="Q37" s="417"/>
      <c r="R37" s="428"/>
      <c r="S37" s="278" t="s">
        <v>194</v>
      </c>
      <c r="T37" s="280" t="s">
        <v>195</v>
      </c>
      <c r="U37" s="290" t="s">
        <v>569</v>
      </c>
      <c r="W37" s="513"/>
      <c r="X37" s="513"/>
    </row>
    <row r="38" spans="1:24" ht="44.5" thickBot="1">
      <c r="A38" s="173" t="s">
        <v>267</v>
      </c>
      <c r="B38" s="36" t="s">
        <v>268</v>
      </c>
      <c r="C38" s="32"/>
      <c r="D38" s="33"/>
      <c r="F38" s="416"/>
      <c r="G38" s="417"/>
      <c r="H38" s="418"/>
      <c r="I38" s="418"/>
      <c r="M38" s="56" t="s">
        <v>380</v>
      </c>
      <c r="N38" s="28" t="s">
        <v>214</v>
      </c>
      <c r="O38" s="28" t="s">
        <v>74</v>
      </c>
      <c r="P38" s="429" t="s">
        <v>215</v>
      </c>
      <c r="Q38" s="417"/>
      <c r="R38" s="428"/>
      <c r="S38" s="278" t="s">
        <v>198</v>
      </c>
      <c r="T38" s="280" t="s">
        <v>199</v>
      </c>
      <c r="U38" s="290" t="s">
        <v>569</v>
      </c>
      <c r="W38" s="513"/>
      <c r="X38" s="513"/>
    </row>
    <row r="39" spans="1:24" ht="44.5" thickBot="1">
      <c r="A39" s="120" t="s">
        <v>295</v>
      </c>
      <c r="B39" s="34" t="s">
        <v>270</v>
      </c>
      <c r="C39" s="388"/>
      <c r="D39" s="389"/>
      <c r="F39" s="421"/>
      <c r="G39" s="411"/>
      <c r="H39" s="422"/>
      <c r="I39" s="422"/>
      <c r="M39" s="56" t="s">
        <v>381</v>
      </c>
      <c r="N39" s="28" t="s">
        <v>216</v>
      </c>
      <c r="O39" s="28" t="s">
        <v>75</v>
      </c>
      <c r="P39" s="429" t="s">
        <v>217</v>
      </c>
      <c r="Q39" s="417"/>
      <c r="R39" s="428"/>
      <c r="S39" s="278" t="s">
        <v>200</v>
      </c>
      <c r="T39" s="280" t="s">
        <v>201</v>
      </c>
      <c r="U39" s="290" t="s">
        <v>569</v>
      </c>
      <c r="W39" s="513"/>
      <c r="X39" s="513"/>
    </row>
    <row r="40" spans="1:24" ht="33.5" thickBot="1">
      <c r="A40" s="122" t="s">
        <v>295</v>
      </c>
      <c r="B40" s="54" t="s">
        <v>273</v>
      </c>
      <c r="C40" s="169"/>
      <c r="D40" s="55"/>
      <c r="F40" s="416"/>
      <c r="G40" s="417"/>
      <c r="H40" s="418"/>
      <c r="I40" s="418"/>
      <c r="M40" s="112" t="s">
        <v>100</v>
      </c>
      <c r="N40" s="109" t="s">
        <v>218</v>
      </c>
      <c r="O40" s="109"/>
      <c r="P40" s="410"/>
      <c r="Q40" s="411"/>
      <c r="R40" s="412"/>
      <c r="S40" s="282"/>
      <c r="T40" s="287"/>
      <c r="U40" s="290"/>
      <c r="W40" s="514"/>
      <c r="X40" s="514"/>
    </row>
    <row r="41" spans="1:24" ht="15.5">
      <c r="A41" s="416"/>
      <c r="B41" s="417"/>
      <c r="C41" s="418"/>
      <c r="D41" s="432"/>
      <c r="M41" s="112" t="s">
        <v>96</v>
      </c>
      <c r="N41" s="109" t="s">
        <v>219</v>
      </c>
      <c r="O41" s="109"/>
      <c r="P41" s="410"/>
      <c r="Q41" s="411"/>
      <c r="R41" s="412"/>
      <c r="S41" s="276" t="s">
        <v>220</v>
      </c>
      <c r="T41" s="281" t="s">
        <v>221</v>
      </c>
      <c r="U41" s="290"/>
      <c r="W41" s="512">
        <v>2.5</v>
      </c>
      <c r="X41" s="515" t="s">
        <v>550</v>
      </c>
    </row>
    <row r="42" spans="1:24" ht="55">
      <c r="A42" s="416"/>
      <c r="B42" s="417"/>
      <c r="C42" s="418"/>
      <c r="D42" s="432"/>
      <c r="M42" s="56" t="s">
        <v>97</v>
      </c>
      <c r="N42" s="28" t="s">
        <v>222</v>
      </c>
      <c r="O42" s="104" t="s">
        <v>76</v>
      </c>
      <c r="P42" s="419" t="s">
        <v>424</v>
      </c>
      <c r="Q42" s="398"/>
      <c r="R42" s="397"/>
      <c r="S42" s="278" t="s">
        <v>223</v>
      </c>
      <c r="T42" s="280" t="s">
        <v>224</v>
      </c>
      <c r="U42" s="290" t="s">
        <v>570</v>
      </c>
      <c r="W42" s="513"/>
      <c r="X42" s="513"/>
    </row>
    <row r="43" spans="1:24">
      <c r="A43" s="421"/>
      <c r="B43" s="411"/>
      <c r="C43" s="422"/>
      <c r="D43" s="432"/>
      <c r="M43" s="112" t="s">
        <v>295</v>
      </c>
      <c r="N43" s="109" t="s">
        <v>225</v>
      </c>
      <c r="O43" s="109"/>
      <c r="P43" s="410"/>
      <c r="Q43" s="411"/>
      <c r="R43" s="412"/>
      <c r="S43" s="282"/>
      <c r="T43" s="287"/>
      <c r="U43" s="290"/>
      <c r="W43" s="513"/>
      <c r="X43" s="513"/>
    </row>
    <row r="44" spans="1:24" ht="33">
      <c r="A44" s="416"/>
      <c r="B44" s="417"/>
      <c r="C44" s="418"/>
      <c r="D44" s="432"/>
      <c r="M44" s="56" t="s">
        <v>296</v>
      </c>
      <c r="N44" s="28" t="s">
        <v>226</v>
      </c>
      <c r="O44" s="104" t="s">
        <v>272</v>
      </c>
      <c r="P44" s="419" t="s">
        <v>424</v>
      </c>
      <c r="Q44" s="398"/>
      <c r="R44" s="397"/>
      <c r="S44" s="278"/>
      <c r="T44" s="280"/>
      <c r="U44" s="290"/>
      <c r="W44" s="513"/>
      <c r="X44" s="513"/>
    </row>
    <row r="45" spans="1:24">
      <c r="A45" s="421"/>
      <c r="B45" s="411"/>
      <c r="C45" s="422"/>
      <c r="D45" s="432"/>
      <c r="M45" s="112" t="s">
        <v>297</v>
      </c>
      <c r="N45" s="109" t="s">
        <v>227</v>
      </c>
      <c r="O45" s="109"/>
      <c r="P45" s="410"/>
      <c r="Q45" s="411"/>
      <c r="R45" s="433"/>
      <c r="S45" s="282"/>
      <c r="T45" s="283"/>
      <c r="U45" s="290"/>
      <c r="W45" s="513"/>
      <c r="X45" s="513"/>
    </row>
    <row r="46" spans="1:24" ht="55">
      <c r="A46" s="434"/>
      <c r="B46" s="417"/>
      <c r="C46" s="418"/>
      <c r="D46" s="432"/>
      <c r="M46" s="56" t="s">
        <v>298</v>
      </c>
      <c r="N46" s="28" t="s">
        <v>228</v>
      </c>
      <c r="O46" s="106" t="s">
        <v>77</v>
      </c>
      <c r="P46" s="396" t="s">
        <v>206</v>
      </c>
      <c r="Q46" s="398"/>
      <c r="R46" s="397"/>
      <c r="S46" s="278" t="s">
        <v>229</v>
      </c>
      <c r="T46" s="280" t="s">
        <v>230</v>
      </c>
      <c r="U46" s="290" t="s">
        <v>570</v>
      </c>
      <c r="W46" s="514"/>
      <c r="X46" s="514"/>
    </row>
    <row r="47" spans="1:24" ht="15.5">
      <c r="A47" s="435"/>
      <c r="B47" s="417"/>
      <c r="C47" s="418"/>
      <c r="D47" s="432"/>
      <c r="M47" s="112" t="s">
        <v>299</v>
      </c>
      <c r="N47" s="109" t="s">
        <v>231</v>
      </c>
      <c r="O47" s="109"/>
      <c r="P47" s="410"/>
      <c r="Q47" s="411"/>
      <c r="R47" s="412"/>
      <c r="S47" s="276" t="s">
        <v>60</v>
      </c>
      <c r="T47" s="281" t="s">
        <v>232</v>
      </c>
      <c r="U47" s="290"/>
      <c r="W47" s="276" t="s">
        <v>60</v>
      </c>
      <c r="X47" s="281" t="s">
        <v>232</v>
      </c>
    </row>
    <row r="48" spans="1:24" ht="33">
      <c r="M48" s="56" t="s">
        <v>300</v>
      </c>
      <c r="N48" s="28" t="s">
        <v>233</v>
      </c>
      <c r="O48" s="106" t="s">
        <v>78</v>
      </c>
      <c r="P48" s="396" t="s">
        <v>234</v>
      </c>
      <c r="Q48" s="398"/>
      <c r="R48" s="431"/>
      <c r="S48" s="278" t="s">
        <v>235</v>
      </c>
      <c r="T48" s="280" t="s">
        <v>239</v>
      </c>
      <c r="U48" s="290" t="s">
        <v>571</v>
      </c>
      <c r="W48" s="512">
        <v>3.1</v>
      </c>
      <c r="X48" s="515" t="s">
        <v>551</v>
      </c>
    </row>
    <row r="49" spans="13:24" ht="66">
      <c r="M49" s="56" t="s">
        <v>301</v>
      </c>
      <c r="N49" s="28" t="s">
        <v>240</v>
      </c>
      <c r="O49" s="106" t="s">
        <v>79</v>
      </c>
      <c r="P49" s="396" t="s">
        <v>241</v>
      </c>
      <c r="Q49" s="398"/>
      <c r="R49" s="431"/>
      <c r="S49" s="278" t="s">
        <v>242</v>
      </c>
      <c r="T49" s="279" t="s">
        <v>243</v>
      </c>
      <c r="U49" s="290" t="s">
        <v>571</v>
      </c>
      <c r="W49" s="513"/>
      <c r="X49" s="513"/>
    </row>
    <row r="50" spans="13:24" ht="33">
      <c r="M50" s="56" t="s">
        <v>302</v>
      </c>
      <c r="N50" s="28" t="s">
        <v>244</v>
      </c>
      <c r="O50" s="106" t="s">
        <v>80</v>
      </c>
      <c r="P50" s="396" t="s">
        <v>245</v>
      </c>
      <c r="Q50" s="398"/>
      <c r="R50" s="431"/>
      <c r="S50" s="278" t="s">
        <v>246</v>
      </c>
      <c r="T50" s="280" t="s">
        <v>247</v>
      </c>
      <c r="U50" s="290" t="s">
        <v>571</v>
      </c>
      <c r="W50" s="513"/>
      <c r="X50" s="513"/>
    </row>
    <row r="51" spans="13:24" ht="22">
      <c r="M51" s="56" t="s">
        <v>303</v>
      </c>
      <c r="N51" s="28" t="s">
        <v>248</v>
      </c>
      <c r="O51" s="106" t="s">
        <v>81</v>
      </c>
      <c r="P51" s="396" t="s">
        <v>249</v>
      </c>
      <c r="Q51" s="398"/>
      <c r="R51" s="428"/>
      <c r="S51" s="278" t="s">
        <v>250</v>
      </c>
      <c r="T51" s="280" t="s">
        <v>251</v>
      </c>
      <c r="U51" s="290" t="s">
        <v>571</v>
      </c>
      <c r="W51" s="514"/>
      <c r="X51" s="514"/>
    </row>
    <row r="52" spans="13:24" ht="44">
      <c r="M52" s="56"/>
      <c r="N52" s="28"/>
      <c r="O52" s="106"/>
      <c r="P52" s="396"/>
      <c r="Q52" s="398"/>
      <c r="R52" s="428"/>
      <c r="S52" s="278" t="s">
        <v>252</v>
      </c>
      <c r="T52" s="280" t="s">
        <v>253</v>
      </c>
      <c r="U52" s="290" t="s">
        <v>572</v>
      </c>
      <c r="W52" s="280">
        <v>3.2</v>
      </c>
      <c r="X52" s="279" t="s">
        <v>552</v>
      </c>
    </row>
    <row r="53" spans="13:24">
      <c r="M53" s="112" t="s">
        <v>304</v>
      </c>
      <c r="N53" s="109" t="s">
        <v>254</v>
      </c>
      <c r="O53" s="109"/>
      <c r="P53" s="410"/>
      <c r="Q53" s="411"/>
      <c r="R53" s="412"/>
      <c r="S53" s="276" t="s">
        <v>100</v>
      </c>
      <c r="T53" s="281" t="s">
        <v>255</v>
      </c>
      <c r="U53" s="290"/>
      <c r="W53" s="276" t="s">
        <v>100</v>
      </c>
      <c r="X53" s="281" t="s">
        <v>255</v>
      </c>
    </row>
    <row r="54" spans="13:24">
      <c r="M54" s="112" t="s">
        <v>305</v>
      </c>
      <c r="N54" s="109" t="s">
        <v>256</v>
      </c>
      <c r="O54" s="109"/>
      <c r="P54" s="410"/>
      <c r="Q54" s="411"/>
      <c r="R54" s="412"/>
      <c r="S54" s="276" t="s">
        <v>96</v>
      </c>
      <c r="T54" s="281" t="s">
        <v>257</v>
      </c>
      <c r="U54" s="290"/>
      <c r="W54" s="280"/>
      <c r="X54" s="279"/>
    </row>
    <row r="55" spans="13:24" ht="55">
      <c r="M55" s="56" t="s">
        <v>306</v>
      </c>
      <c r="N55" s="28" t="s">
        <v>258</v>
      </c>
      <c r="O55" s="106" t="s">
        <v>82</v>
      </c>
      <c r="P55" s="396" t="s">
        <v>259</v>
      </c>
      <c r="Q55" s="398"/>
      <c r="R55" s="397"/>
      <c r="S55" s="278" t="s">
        <v>97</v>
      </c>
      <c r="T55" s="280" t="s">
        <v>260</v>
      </c>
      <c r="U55" s="290" t="s">
        <v>76</v>
      </c>
      <c r="W55" s="512">
        <v>4.0999999999999996</v>
      </c>
      <c r="X55" s="515" t="s">
        <v>553</v>
      </c>
    </row>
    <row r="56" spans="13:24" ht="44">
      <c r="M56" s="56" t="s">
        <v>307</v>
      </c>
      <c r="N56" s="28" t="s">
        <v>261</v>
      </c>
      <c r="O56" s="106" t="s">
        <v>83</v>
      </c>
      <c r="P56" s="396" t="s">
        <v>262</v>
      </c>
      <c r="Q56" s="398"/>
      <c r="R56" s="428"/>
      <c r="S56" s="278" t="s">
        <v>263</v>
      </c>
      <c r="T56" s="280" t="s">
        <v>264</v>
      </c>
      <c r="U56" s="290" t="s">
        <v>573</v>
      </c>
      <c r="W56" s="525"/>
      <c r="X56" s="513"/>
    </row>
    <row r="57" spans="13:24" ht="33">
      <c r="M57" s="56" t="s">
        <v>308</v>
      </c>
      <c r="N57" s="28" t="s">
        <v>265</v>
      </c>
      <c r="O57" s="106" t="s">
        <v>84</v>
      </c>
      <c r="P57" s="396" t="s">
        <v>266</v>
      </c>
      <c r="Q57" s="398"/>
      <c r="R57" s="428"/>
      <c r="S57" s="278" t="s">
        <v>267</v>
      </c>
      <c r="T57" s="280" t="s">
        <v>268</v>
      </c>
      <c r="U57" s="290" t="s">
        <v>573</v>
      </c>
      <c r="W57" s="526"/>
      <c r="X57" s="514"/>
    </row>
    <row r="58" spans="13:24">
      <c r="M58" s="112" t="s">
        <v>309</v>
      </c>
      <c r="N58" s="109" t="s">
        <v>269</v>
      </c>
      <c r="O58" s="109"/>
      <c r="P58" s="410"/>
      <c r="Q58" s="411"/>
      <c r="R58" s="412"/>
      <c r="S58" s="276" t="s">
        <v>295</v>
      </c>
      <c r="T58" s="281" t="s">
        <v>270</v>
      </c>
      <c r="U58" s="290"/>
      <c r="W58" s="280"/>
      <c r="X58" s="279"/>
    </row>
    <row r="59" spans="13:24" ht="33">
      <c r="M59" s="56" t="s">
        <v>310</v>
      </c>
      <c r="N59" s="28" t="s">
        <v>271</v>
      </c>
      <c r="O59" s="104" t="s">
        <v>85</v>
      </c>
      <c r="P59" s="419" t="s">
        <v>272</v>
      </c>
      <c r="Q59" s="398"/>
      <c r="R59" s="397"/>
      <c r="S59" s="278" t="s">
        <v>295</v>
      </c>
      <c r="T59" s="280" t="s">
        <v>273</v>
      </c>
      <c r="U59" s="290" t="s">
        <v>272</v>
      </c>
      <c r="W59" s="280">
        <v>4.2</v>
      </c>
      <c r="X59" s="279" t="s">
        <v>554</v>
      </c>
    </row>
    <row r="60" spans="13:24">
      <c r="M60" s="112" t="s">
        <v>119</v>
      </c>
      <c r="N60" s="109" t="s">
        <v>274</v>
      </c>
      <c r="O60" s="109"/>
      <c r="P60" s="410"/>
      <c r="Q60" s="411"/>
      <c r="R60" s="412"/>
      <c r="S60" s="288" t="s">
        <v>275</v>
      </c>
      <c r="T60" s="281" t="s">
        <v>275</v>
      </c>
      <c r="U60" s="290"/>
      <c r="W60" s="288" t="s">
        <v>275</v>
      </c>
      <c r="X60" s="281" t="s">
        <v>275</v>
      </c>
    </row>
    <row r="61" spans="13:24" ht="66">
      <c r="M61" s="113"/>
      <c r="N61" s="35" t="s">
        <v>276</v>
      </c>
      <c r="O61" s="111" t="s">
        <v>238</v>
      </c>
      <c r="P61" s="436" t="s">
        <v>238</v>
      </c>
      <c r="Q61" s="398"/>
      <c r="R61" s="420"/>
      <c r="S61" s="289"/>
      <c r="T61" s="284" t="s">
        <v>277</v>
      </c>
      <c r="U61" s="290"/>
      <c r="W61" s="289"/>
      <c r="X61" s="284" t="s">
        <v>574</v>
      </c>
    </row>
  </sheetData>
  <sheetProtection sheet="1" formatCells="0" formatColumns="0" formatRows="0"/>
  <mergeCells count="19">
    <mergeCell ref="W41:W46"/>
    <mergeCell ref="X41:X46"/>
    <mergeCell ref="W48:W51"/>
    <mergeCell ref="X48:X51"/>
    <mergeCell ref="W55:W57"/>
    <mergeCell ref="X55:X57"/>
    <mergeCell ref="W35:W40"/>
    <mergeCell ref="X35:X40"/>
    <mergeCell ref="A1:D1"/>
    <mergeCell ref="F1:I1"/>
    <mergeCell ref="C2:D2"/>
    <mergeCell ref="H2:I2"/>
    <mergeCell ref="K3:K8"/>
    <mergeCell ref="W18:W21"/>
    <mergeCell ref="X18:X21"/>
    <mergeCell ref="W22:W29"/>
    <mergeCell ref="X22:X29"/>
    <mergeCell ref="W30:W34"/>
    <mergeCell ref="X30:X34"/>
  </mergeCells>
  <phoneticPr fontId="2"/>
  <dataValidations xWindow="660" yWindow="652" count="10">
    <dataValidation type="list" imeMode="off" allowBlank="1" showInputMessage="1" showErrorMessage="1" error="A, C, W, D,-(半角英字)のいずれか" prompt="S, W，D（半角英字）のいずれか。_x000a_前回審査が中間審査の場合、その結果を記入してください。" sqref="I5:I6 I8:I12 I14:I18" xr:uid="{63449695-DA76-4675-AF15-5F75C2CC0529}">
      <formula1>"S,W,D,-"</formula1>
    </dataValidation>
    <dataValidation type="list" imeMode="off" allowBlank="1" showInputMessage="1" showErrorMessage="1" error="A, C, W, D,-(半角英字)のいずれか" prompt="S，W，D（半角英字）のいずれか。_x000a_前回審査が中間審査の場合、その結果を記入してください。" sqref="I4 I7 I13" xr:uid="{77816127-A71A-4032-A4CD-35A9B3739416}">
      <formula1>"S,W,D"</formula1>
    </dataValidation>
    <dataValidation type="list" imeMode="off" allowBlank="1" showInputMessage="1" showErrorMessage="1" error="A, C, [C], W, D,-(半角英字)のいずれか" prompt="A，C，[C]，W，D（半角英字）のいずれか。_x000a_前回の新規審査または認定継続審査の結果を記入してください。" sqref="C5:C6" xr:uid="{664356FA-450D-47AB-87FA-C6DEED6EA28D}">
      <formula1>"A,C,[C],W,D,-"</formula1>
    </dataValidation>
    <dataValidation type="list" imeMode="off" allowBlank="1" showInputMessage="1" showErrorMessage="1" error="A, C, W, D,-(半角英字)のいずれか" prompt="S，W，D（半角英字）のいずれか。_x000a_6年以内に新規審査または認定継続審査があった場合、その結果を記入してください。" sqref="H4 H7 H13" xr:uid="{47459674-8DED-4B42-ABCD-E10D2147D206}">
      <formula1>"S,W,D"</formula1>
    </dataValidation>
    <dataValidation type="list" imeMode="off" allowBlank="1" showInputMessage="1" showErrorMessage="1" error="A, C, [C], W, D,-(半角英字)のいずれか" prompt="S，W，D（半角英字）のいずれか。_x000a_6年以内に新規審査または認定継続審査があった場合、その結果を記入してください。" sqref="H5:H6 H8:H12 H14:H18" xr:uid="{3EB57A17-B48E-4EBB-B8D5-4FF1C58AE204}">
      <formula1>"S,W,D,-"</formula1>
    </dataValidation>
    <dataValidation imeMode="off" allowBlank="1" showInputMessage="1" showErrorMessage="1" error="A, C, W, D,-(半角英字)のいずれか" prompt="A，C，W，D（半角英字）のいずれか。_x000a_前回審査が中間審査の場合、その結果を記入してください。" sqref="D41:D47" xr:uid="{61D5ED5A-6022-4DFA-A2C8-153F05CD5BD9}"/>
    <dataValidation type="list" imeMode="off" allowBlank="1" showInputMessage="1" showErrorMessage="1" error="A, C, W, D,-(半角英字)のいずれか" prompt="A，C，W，D（半角英字）のいずれか。_x000a_前回審査が中間審査の場合、その結果を記入してください。" sqref="D28 D34 I28 I34 D4 D7" xr:uid="{6E72A32F-04B0-426C-AE78-D424DED3EB59}">
      <formula1>"A,C,W,D"</formula1>
    </dataValidation>
    <dataValidation type="list" imeMode="off" allowBlank="1" showInputMessage="1" showErrorMessage="1" error="A, C, [C], W, D,-(半角英字)のいずれか" prompt="A，C，[C]，W，D（半角英字）のいずれか。_x000a_6年以内に新規審査または認定継続審査があった場合、その結果を記入してください。" sqref="C21:C24 C29:C33 C36:C38 C26:C27 H21:H24 H26:H27 H29:H33 H36:H38 C40:C42 H40 C44 C46:C47 H19 C9:C10 C12:C14 C16:C19" xr:uid="{09BB2697-9274-4FD2-8C33-73A477EAAD9E}">
      <formula1>"A,C,[C],W,D,-"</formula1>
    </dataValidation>
    <dataValidation type="list" imeMode="off" allowBlank="1" showInputMessage="1" showErrorMessage="1" error="A, C, W, D,-(半角英字)のいずれか" prompt="A，C，W，D（半角英字）のいずれか。_x000a_6年以内に新規審査または認定継続審査があった場合、その結果を記入してください。" sqref="C7 C34 H28 H34 C28 C4" xr:uid="{D4A81AE7-9C7E-494E-A0D6-28AF234E7132}">
      <formula1>"A,C,W,D"</formula1>
    </dataValidation>
    <dataValidation type="list" imeMode="off" allowBlank="1" showInputMessage="1" showErrorMessage="1" error="A, C, W, D,-(半角英字)のいずれか" prompt="A，C，[C], W，D（半角英字）のいずれか。_x000a_前回審査が中間審査の場合、その結果を記入してください。" sqref="D26:D27 D36:D38 D40 D29:D33 I21:I24 I26:I27 I29:I33 I36:I38 I40 D5:D6 D9:D10 D12:D14 D16:D19 D21:D24 I19" xr:uid="{EF2C4114-8C98-4203-95A8-29D0972A7E6A}">
      <formula1>"A,C,[C],W,D,-"</formula1>
    </dataValidation>
  </dataValidations>
  <pageMargins left="0.78740157480314965" right="0.78740157480314965" top="0.78740157480314965" bottom="0.78740157480314965" header="0.51181102362204722" footer="0.51181102362204722"/>
  <pageSetup paperSize="9" scale="70" fitToHeight="2" orientation="portrait" horizontalDpi="1200" verticalDpi="1200" r:id="rId1"/>
  <headerFooter alignWithMargins="0"/>
  <rowBreaks count="1" manualBreakCount="1">
    <brk id="31" max="16383" man="1"/>
  </rowBreaks>
  <colBreaks count="2" manualBreakCount="2">
    <brk id="5" max="1048575" man="1"/>
    <brk id="1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110B-F82F-48C0-AC78-99CBBD3B46E7}">
  <sheetPr codeName="Sheet9">
    <tabColor rgb="FFA7FFFF"/>
    <pageSetUpPr fitToPage="1"/>
  </sheetPr>
  <dimension ref="A1:J33"/>
  <sheetViews>
    <sheetView showGridLines="0" topLeftCell="E1" zoomScale="90" zoomScaleNormal="90" zoomScaleSheetLayoutView="90" workbookViewId="0">
      <pane ySplit="3" topLeftCell="A4" activePane="bottomLeft" state="frozen"/>
      <selection pane="bottomLeft" activeCell="K6" sqref="K6"/>
    </sheetView>
  </sheetViews>
  <sheetFormatPr defaultColWidth="13" defaultRowHeight="14"/>
  <cols>
    <col min="1" max="1" width="6.25" style="349" customWidth="1"/>
    <col min="2" max="2" width="36.25" style="349" customWidth="1"/>
    <col min="3" max="3" width="6.75" style="382" customWidth="1"/>
    <col min="4" max="5" width="3.83203125" style="81" customWidth="1"/>
    <col min="6" max="6" width="3.58203125" style="349" customWidth="1"/>
    <col min="7" max="7" width="46.4140625" style="349" customWidth="1"/>
    <col min="8" max="8" width="67.9140625" style="349" customWidth="1"/>
    <col min="9" max="9" width="1.5" style="349" customWidth="1"/>
    <col min="10" max="10" width="41.83203125" style="350" customWidth="1"/>
    <col min="11" max="16384" width="13" style="349"/>
  </cols>
  <sheetData>
    <row r="1" spans="1:10" ht="9" customHeight="1">
      <c r="A1" s="527"/>
      <c r="B1" s="527"/>
      <c r="C1" s="527"/>
      <c r="D1" s="527"/>
      <c r="E1" s="527"/>
      <c r="F1" s="527"/>
      <c r="G1" s="527"/>
      <c r="H1" s="527"/>
    </row>
    <row r="2" spans="1:10" ht="86.5" customHeight="1" thickBot="1">
      <c r="A2" s="348"/>
      <c r="B2" s="300"/>
      <c r="C2" s="300"/>
      <c r="D2" s="348"/>
      <c r="E2" s="348"/>
      <c r="F2" s="348"/>
      <c r="G2" s="348"/>
      <c r="H2" s="348"/>
    </row>
    <row r="3" spans="1:10" ht="30.5" thickBot="1">
      <c r="A3" s="242" t="s">
        <v>120</v>
      </c>
      <c r="B3" s="243" t="s">
        <v>382</v>
      </c>
      <c r="C3" s="299" t="s">
        <v>610</v>
      </c>
      <c r="D3" s="181" t="s">
        <v>371</v>
      </c>
      <c r="E3" s="181" t="s">
        <v>374</v>
      </c>
      <c r="F3" s="244" t="s">
        <v>313</v>
      </c>
      <c r="G3" s="292" t="s">
        <v>611</v>
      </c>
      <c r="H3" s="245" t="s">
        <v>576</v>
      </c>
    </row>
    <row r="4" spans="1:10" s="68" customFormat="1" ht="36" customHeight="1" thickBot="1">
      <c r="A4" s="301">
        <v>1</v>
      </c>
      <c r="B4" s="133" t="s">
        <v>396</v>
      </c>
      <c r="C4" s="383"/>
      <c r="D4" s="232"/>
      <c r="E4" s="232"/>
      <c r="F4" s="130"/>
      <c r="G4" s="310"/>
      <c r="H4" s="147"/>
      <c r="J4" s="350"/>
    </row>
    <row r="5" spans="1:10" ht="135" customHeight="1">
      <c r="A5" s="182" t="s">
        <v>577</v>
      </c>
      <c r="B5" s="293" t="s">
        <v>578</v>
      </c>
      <c r="C5" s="384"/>
      <c r="D5" s="176"/>
      <c r="E5" s="176"/>
      <c r="F5" s="224"/>
      <c r="G5" s="311" t="s">
        <v>612</v>
      </c>
      <c r="H5" s="312" t="s">
        <v>613</v>
      </c>
    </row>
    <row r="6" spans="1:10" ht="194.5" customHeight="1">
      <c r="A6" s="153" t="s">
        <v>579</v>
      </c>
      <c r="B6" s="295" t="s">
        <v>580</v>
      </c>
      <c r="C6" s="385"/>
      <c r="D6" s="126"/>
      <c r="E6" s="126"/>
      <c r="F6" s="315"/>
      <c r="G6" s="337" t="s">
        <v>612</v>
      </c>
      <c r="H6" s="338" t="s">
        <v>614</v>
      </c>
    </row>
    <row r="7" spans="1:10" ht="26.5" customHeight="1">
      <c r="A7" s="343" t="s">
        <v>603</v>
      </c>
      <c r="B7" s="325"/>
      <c r="C7" s="387"/>
      <c r="D7" s="326"/>
      <c r="E7" s="326"/>
      <c r="F7" s="327"/>
      <c r="G7" s="328"/>
      <c r="H7" s="328"/>
    </row>
    <row r="8" spans="1:10" ht="106.5" customHeight="1">
      <c r="A8" s="339"/>
      <c r="B8" s="342" t="s">
        <v>602</v>
      </c>
      <c r="C8" s="386"/>
      <c r="D8" s="340"/>
      <c r="E8" s="340"/>
      <c r="F8" s="315" t="s">
        <v>597</v>
      </c>
      <c r="G8" s="341" t="s">
        <v>612</v>
      </c>
      <c r="H8" s="341" t="s">
        <v>598</v>
      </c>
      <c r="J8" s="381" t="s">
        <v>615</v>
      </c>
    </row>
    <row r="9" spans="1:10" ht="111" customHeight="1">
      <c r="A9" s="339"/>
      <c r="B9" s="342" t="s">
        <v>602</v>
      </c>
      <c r="C9" s="386"/>
      <c r="D9" s="126"/>
      <c r="E9" s="126"/>
      <c r="F9" s="315" t="s">
        <v>597</v>
      </c>
      <c r="G9" s="341" t="s">
        <v>612</v>
      </c>
      <c r="H9" s="341" t="s">
        <v>616</v>
      </c>
    </row>
    <row r="10" spans="1:10" ht="112" customHeight="1">
      <c r="A10" s="339"/>
      <c r="B10" s="342" t="s">
        <v>602</v>
      </c>
      <c r="C10" s="386"/>
      <c r="D10" s="340"/>
      <c r="E10" s="340"/>
      <c r="F10" s="315" t="s">
        <v>599</v>
      </c>
      <c r="G10" s="341" t="s">
        <v>612</v>
      </c>
      <c r="H10" s="341" t="s">
        <v>617</v>
      </c>
    </row>
    <row r="11" spans="1:10" ht="110.5" customHeight="1">
      <c r="A11" s="339"/>
      <c r="B11" s="342" t="s">
        <v>602</v>
      </c>
      <c r="C11" s="386"/>
      <c r="D11" s="126"/>
      <c r="E11" s="126"/>
      <c r="F11" s="315" t="s">
        <v>600</v>
      </c>
      <c r="G11" s="341" t="s">
        <v>612</v>
      </c>
      <c r="H11" s="341" t="s">
        <v>618</v>
      </c>
    </row>
    <row r="12" spans="1:10" ht="110.5" customHeight="1">
      <c r="A12" s="339"/>
      <c r="B12" s="342" t="s">
        <v>601</v>
      </c>
      <c r="C12" s="386"/>
      <c r="D12" s="344" t="s">
        <v>605</v>
      </c>
      <c r="E12" s="340"/>
      <c r="F12" s="315" t="s">
        <v>597</v>
      </c>
      <c r="G12" s="341" t="s">
        <v>612</v>
      </c>
      <c r="H12" s="341" t="s">
        <v>604</v>
      </c>
    </row>
    <row r="13" spans="1:10" ht="110.5" customHeight="1">
      <c r="A13" s="339"/>
      <c r="B13" s="342" t="s">
        <v>601</v>
      </c>
      <c r="C13" s="386"/>
      <c r="D13" s="344" t="s">
        <v>605</v>
      </c>
      <c r="E13" s="126"/>
      <c r="F13" s="315" t="s">
        <v>599</v>
      </c>
      <c r="G13" s="341" t="s">
        <v>612</v>
      </c>
      <c r="H13" s="341" t="s">
        <v>619</v>
      </c>
    </row>
    <row r="14" spans="1:10" ht="162" customHeight="1">
      <c r="A14" s="316"/>
      <c r="B14" s="329"/>
      <c r="C14" s="329"/>
      <c r="D14" s="330"/>
      <c r="E14" s="330"/>
      <c r="F14" s="331"/>
      <c r="G14" s="332"/>
      <c r="H14" s="332"/>
    </row>
    <row r="15" spans="1:10" ht="162" customHeight="1">
      <c r="A15" s="316"/>
      <c r="B15" s="329"/>
      <c r="C15" s="329"/>
      <c r="D15" s="330"/>
      <c r="E15" s="330"/>
      <c r="F15" s="331"/>
      <c r="G15" s="332"/>
      <c r="H15" s="332"/>
    </row>
    <row r="16" spans="1:10" ht="162" customHeight="1">
      <c r="A16" s="316"/>
      <c r="B16" s="329"/>
      <c r="C16" s="329"/>
      <c r="D16" s="330"/>
      <c r="E16" s="330"/>
      <c r="F16" s="331"/>
      <c r="G16" s="332"/>
      <c r="H16" s="332"/>
    </row>
    <row r="17" spans="1:10" ht="162" customHeight="1">
      <c r="A17" s="316"/>
      <c r="B17" s="329"/>
      <c r="C17" s="329"/>
      <c r="D17" s="330"/>
      <c r="E17" s="330"/>
      <c r="F17" s="331"/>
      <c r="G17" s="332"/>
      <c r="H17" s="332"/>
    </row>
    <row r="18" spans="1:10" ht="162" customHeight="1">
      <c r="A18" s="316"/>
      <c r="B18" s="329"/>
      <c r="C18" s="329"/>
      <c r="D18" s="330"/>
      <c r="E18" s="330"/>
      <c r="F18" s="331"/>
      <c r="G18" s="332"/>
      <c r="H18" s="332"/>
    </row>
    <row r="19" spans="1:10" ht="162" customHeight="1" thickBot="1">
      <c r="A19" s="316"/>
      <c r="B19" s="329"/>
      <c r="C19" s="329"/>
      <c r="D19" s="330"/>
      <c r="E19" s="330"/>
      <c r="F19" s="331"/>
      <c r="G19" s="332"/>
      <c r="H19" s="332"/>
    </row>
    <row r="20" spans="1:10" ht="25.5" customHeight="1" thickBot="1">
      <c r="A20" s="317">
        <v>2</v>
      </c>
      <c r="B20" s="333"/>
      <c r="C20" s="333"/>
      <c r="D20" s="229"/>
      <c r="E20" s="229"/>
      <c r="F20" s="331"/>
      <c r="G20" s="334"/>
      <c r="H20" s="334"/>
    </row>
    <row r="21" spans="1:10" ht="171.5" customHeight="1">
      <c r="A21" s="318" t="s">
        <v>581</v>
      </c>
      <c r="B21" s="329"/>
      <c r="C21" s="329"/>
      <c r="D21" s="330"/>
      <c r="E21" s="330"/>
      <c r="F21" s="331"/>
      <c r="G21" s="334"/>
      <c r="H21" s="334"/>
    </row>
    <row r="22" spans="1:10" ht="117.75" customHeight="1">
      <c r="A22" s="318" t="s">
        <v>278</v>
      </c>
      <c r="B22" s="335"/>
      <c r="C22" s="335"/>
      <c r="D22" s="330"/>
      <c r="E22" s="330"/>
      <c r="F22" s="331"/>
      <c r="G22" s="334"/>
      <c r="H22" s="334"/>
    </row>
    <row r="23" spans="1:10" ht="153" customHeight="1">
      <c r="A23" s="319" t="s">
        <v>279</v>
      </c>
      <c r="B23" s="329"/>
      <c r="C23" s="329"/>
      <c r="D23" s="330"/>
      <c r="E23" s="330"/>
      <c r="F23" s="331"/>
      <c r="G23" s="334"/>
      <c r="H23" s="334"/>
    </row>
    <row r="24" spans="1:10" ht="98.5" customHeight="1">
      <c r="A24" s="319" t="s">
        <v>281</v>
      </c>
      <c r="B24" s="329"/>
      <c r="C24" s="329"/>
      <c r="D24" s="330"/>
      <c r="E24" s="330"/>
      <c r="F24" s="331"/>
      <c r="G24" s="334"/>
      <c r="H24" s="334"/>
    </row>
    <row r="25" spans="1:10" ht="109.5" customHeight="1" thickBot="1">
      <c r="A25" s="318" t="s">
        <v>283</v>
      </c>
      <c r="B25" s="336"/>
      <c r="C25" s="336"/>
      <c r="D25" s="330"/>
      <c r="E25" s="330"/>
      <c r="F25" s="331"/>
      <c r="G25" s="334"/>
      <c r="H25" s="334"/>
    </row>
    <row r="26" spans="1:10" s="68" customFormat="1" ht="27.75" customHeight="1" thickBot="1">
      <c r="A26" s="320" t="s">
        <v>280</v>
      </c>
      <c r="B26" s="333"/>
      <c r="C26" s="333"/>
      <c r="D26" s="229"/>
      <c r="E26" s="229"/>
      <c r="F26" s="331"/>
      <c r="G26" s="334"/>
      <c r="H26" s="334"/>
      <c r="J26" s="350"/>
    </row>
    <row r="27" spans="1:10" ht="119" customHeight="1">
      <c r="A27" s="321" t="s">
        <v>62</v>
      </c>
      <c r="B27" s="329"/>
      <c r="C27" s="329"/>
      <c r="D27" s="330"/>
      <c r="E27" s="330"/>
      <c r="F27" s="331"/>
      <c r="G27" s="334"/>
      <c r="H27" s="334"/>
    </row>
    <row r="28" spans="1:10" ht="97" customHeight="1" thickBot="1">
      <c r="A28" s="318" t="s">
        <v>98</v>
      </c>
      <c r="B28" s="335"/>
      <c r="C28" s="335"/>
      <c r="D28" s="330"/>
      <c r="E28" s="330"/>
      <c r="F28" s="331"/>
      <c r="G28" s="334"/>
      <c r="H28" s="334"/>
    </row>
    <row r="29" spans="1:10" ht="26.25" customHeight="1" thickBot="1">
      <c r="A29" s="322" t="s">
        <v>282</v>
      </c>
      <c r="B29" s="333"/>
      <c r="C29" s="333"/>
      <c r="D29" s="229"/>
      <c r="E29" s="229"/>
      <c r="F29" s="331"/>
      <c r="G29" s="334"/>
      <c r="H29" s="334"/>
    </row>
    <row r="30" spans="1:10" ht="124" customHeight="1">
      <c r="A30" s="323" t="s">
        <v>96</v>
      </c>
      <c r="B30" s="329"/>
      <c r="C30" s="329"/>
      <c r="D30" s="330"/>
      <c r="E30" s="330"/>
      <c r="F30" s="331"/>
      <c r="G30" s="334"/>
      <c r="H30" s="334"/>
    </row>
    <row r="31" spans="1:10" ht="58" customHeight="1" thickBot="1">
      <c r="A31" s="324" t="s">
        <v>295</v>
      </c>
      <c r="B31" s="329"/>
      <c r="C31" s="329"/>
      <c r="D31" s="330"/>
      <c r="E31" s="330"/>
      <c r="F31" s="331"/>
      <c r="G31" s="334"/>
      <c r="H31" s="334"/>
    </row>
    <row r="33" spans="1:1">
      <c r="A33" s="23"/>
    </row>
  </sheetData>
  <sheetProtection sheet="1" formatCells="0" formatColumns="0" formatRows="0" sort="0" autoFilter="0"/>
  <mergeCells count="1">
    <mergeCell ref="A1:H1"/>
  </mergeCells>
  <phoneticPr fontId="2"/>
  <dataValidations count="7">
    <dataValidation type="textLength" imeMode="on" operator="greaterThanOrEqual" showErrorMessage="1" sqref="H30:H31 H21:H25 H27:H28 H5:H19" xr:uid="{E33A84A1-BCA7-45B7-B173-2A7C624DC6A7}">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F4" xr:uid="{493C140A-574E-4A78-8679-8FCD5D15EB79}">
      <formula1>"S,W,D,-"</formula1>
    </dataValidation>
    <dataValidation operator="equal" showInputMessage="1" showErrorMessage="1" sqref="A30:A31 B27:E28 B22:C22 D21:E24 B25:E25 A23:A24 D30:E31 D5:E19 A4:A20" xr:uid="{C4D17900-AD86-4149-A7A9-7CDC68C05425}"/>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30:F31 F21:F25 F27:F28 F5:F19" xr:uid="{2E550CC3-AFD9-4152-AFB3-6A4F0E3EECD2}">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20" xr:uid="{2D298A7E-C562-4100-8A12-2F4FE22F1B7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6" xr:uid="{A1752F2A-70EF-4F08-9BCB-FA904B80BA3D}">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F29" xr:uid="{3CB6E8FF-3198-42C6-95B7-7F915FF29919}">
      <formula1>"S,W,D,-"</formula1>
    </dataValidation>
  </dataValidations>
  <printOptions horizontalCentered="1"/>
  <pageMargins left="0.78740157480314965" right="0.78740157480314965" top="0.78740157480314965" bottom="0.78740157480314965" header="0.51181102362204722" footer="0.31496062992125984"/>
  <pageSetup paperSize="9" scale="69" fitToHeight="50" orientation="landscape" r:id="rId1"/>
  <headerFooter alignWithMargins="0">
    <oddHeader>&amp;R&amp;8日本技術者教育認定基準（2019年度～）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使用法</vt:lpstr>
      <vt:lpstr>基本事項</vt:lpstr>
      <vt:lpstr>分野名</vt:lpstr>
      <vt:lpstr>審査委員会</vt:lpstr>
      <vt:lpstr>前回審査種類</vt:lpstr>
      <vt:lpstr>審査チーム派遣機関</vt:lpstr>
      <vt:lpstr>行動記録</vt:lpstr>
      <vt:lpstr>審査項目と前回審査の結果</vt:lpstr>
      <vt:lpstr>審査結果と指摘事項の記入例</vt:lpstr>
      <vt:lpstr>(1)プログラム点検書（実地審査最終面談時）</vt:lpstr>
      <vt:lpstr>(1)審査結果と指摘事項</vt:lpstr>
      <vt:lpstr>(2)プログラム点検書（実地審査後）</vt:lpstr>
      <vt:lpstr>(2)審査結果と指摘事項</vt:lpstr>
      <vt:lpstr>(3)審査チーム報告書</vt:lpstr>
      <vt:lpstr>(3)審査結果と指摘事項</vt:lpstr>
      <vt:lpstr>(4)分野別審査報告書</vt:lpstr>
      <vt:lpstr>(4)審査結果と指摘事項</vt:lpstr>
      <vt:lpstr>(5)最終審査報告書</vt:lpstr>
      <vt:lpstr>(5)審査結果と指摘事項</vt:lpstr>
      <vt:lpstr>Sheet1</vt:lpstr>
      <vt:lpstr>'(1)プログラム点検書（実地審査最終面談時）'!Print_Area</vt:lpstr>
      <vt:lpstr>'(1)審査結果と指摘事項'!Print_Area</vt:lpstr>
      <vt:lpstr>'(2)プログラム点検書（実地審査後）'!Print_Area</vt:lpstr>
      <vt:lpstr>'(2)審査結果と指摘事項'!Print_Area</vt:lpstr>
      <vt:lpstr>'(3)審査チーム報告書'!Print_Area</vt:lpstr>
      <vt:lpstr>'(3)審査結果と指摘事項'!Print_Area</vt:lpstr>
      <vt:lpstr>'(4)審査結果と指摘事項'!Print_Area</vt:lpstr>
      <vt:lpstr>'(4)分野別審査報告書'!Print_Area</vt:lpstr>
      <vt:lpstr>'(5)審査結果と指摘事項'!Print_Area</vt:lpstr>
      <vt:lpstr>審査結果と指摘事項の記入例!Print_Area</vt:lpstr>
      <vt:lpstr>審査項目と前回審査の結果!Print_Area</vt:lpstr>
      <vt:lpstr>'(1)審査結果と指摘事項'!Print_Titles</vt:lpstr>
      <vt:lpstr>'(2)審査結果と指摘事項'!Print_Titles</vt:lpstr>
      <vt:lpstr>'(3)審査結果と指摘事項'!Print_Titles</vt:lpstr>
      <vt:lpstr>'(4)審査結果と指摘事項'!Print_Titles</vt:lpstr>
      <vt:lpstr>'(5)審査結果と指摘事項'!Print_Titles</vt:lpstr>
      <vt:lpstr>審査結果と指摘事項の記入例!Print_Titles</vt:lpstr>
      <vt:lpstr>審査委員会!エンジニアリング系学士課程</vt:lpstr>
      <vt:lpstr>分野名!エンジニアリング系学士課程</vt:lpstr>
      <vt:lpstr>分野名!建築系学士修士課程</vt:lpstr>
      <vt:lpstr>分野名!情報専門系学士課程</vt:lpstr>
      <vt:lpstr>審査委員会!分野名</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ishii</cp:lastModifiedBy>
  <cp:lastPrinted>2022-03-08T07:06:53Z</cp:lastPrinted>
  <dcterms:created xsi:type="dcterms:W3CDTF">2003-03-20T23:16:10Z</dcterms:created>
  <dcterms:modified xsi:type="dcterms:W3CDTF">2022-06-01T00:54:20Z</dcterms:modified>
</cp:coreProperties>
</file>